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1\64021031 Oprava mostních objektů v úseku Česká Lípa - Jiříkov\64021031 Přílohy Vývzy + ZD\"/>
    </mc:Choice>
  </mc:AlternateContent>
  <bookViews>
    <workbookView xWindow="0" yWindow="0" windowWidth="28800" windowHeight="13635"/>
  </bookViews>
  <sheets>
    <sheet name="Rekapitulace zakázky" sheetId="1" r:id="rId1"/>
    <sheet name="2021-01.1 - SO 01 -  P 49..." sheetId="2" r:id="rId2"/>
    <sheet name="2021-01.2 - SO 01 - VRN1" sheetId="3" r:id="rId3"/>
    <sheet name="2021-02.1 - SO 02 -  M 55..." sheetId="4" r:id="rId4"/>
    <sheet name="2021-02.2 - SO 02 - VRN1" sheetId="5" r:id="rId5"/>
    <sheet name="2021-03.1 - SO 03 -  M 58..." sheetId="6" r:id="rId6"/>
    <sheet name="2021-03.2 - SO 03 - VRN1" sheetId="7" r:id="rId7"/>
    <sheet name="2021-04.1 - SO 04 -  M 62..." sheetId="8" r:id="rId8"/>
    <sheet name="2021-04.2 - SO 04 - VRN1" sheetId="9" r:id="rId9"/>
    <sheet name="Pokyny pro vyplnění" sheetId="10" r:id="rId10"/>
  </sheets>
  <definedNames>
    <definedName name="_xlnm._FilterDatabase" localSheetId="1" hidden="1">'2021-01.1 - SO 01 -  P 49...'!$C$94:$K$350</definedName>
    <definedName name="_xlnm._FilterDatabase" localSheetId="2" hidden="1">'2021-01.2 - SO 01 - VRN1'!$C$87:$K$113</definedName>
    <definedName name="_xlnm._FilterDatabase" localSheetId="3" hidden="1">'2021-02.1 - SO 02 -  M 55...'!$C$91:$K$306</definedName>
    <definedName name="_xlnm._FilterDatabase" localSheetId="4" hidden="1">'2021-02.2 - SO 02 - VRN1'!$C$87:$K$109</definedName>
    <definedName name="_xlnm._FilterDatabase" localSheetId="5" hidden="1">'2021-03.1 - SO 03 -  M 58...'!$C$93:$K$317</definedName>
    <definedName name="_xlnm._FilterDatabase" localSheetId="6" hidden="1">'2021-03.2 - SO 03 - VRN1'!$C$87:$K$109</definedName>
    <definedName name="_xlnm._FilterDatabase" localSheetId="7" hidden="1">'2021-04.1 - SO 04 -  M 62...'!$C$90:$K$281</definedName>
    <definedName name="_xlnm._FilterDatabase" localSheetId="8" hidden="1">'2021-04.2 - SO 04 - VRN1'!$C$88:$K$117</definedName>
    <definedName name="_xlnm.Print_Titles" localSheetId="1">'2021-01.1 - SO 01 -  P 49...'!$94:$94</definedName>
    <definedName name="_xlnm.Print_Titles" localSheetId="2">'2021-01.2 - SO 01 - VRN1'!$87:$87</definedName>
    <definedName name="_xlnm.Print_Titles" localSheetId="3">'2021-02.1 - SO 02 -  M 55...'!$91:$91</definedName>
    <definedName name="_xlnm.Print_Titles" localSheetId="4">'2021-02.2 - SO 02 - VRN1'!$87:$87</definedName>
    <definedName name="_xlnm.Print_Titles" localSheetId="5">'2021-03.1 - SO 03 -  M 58...'!$93:$93</definedName>
    <definedName name="_xlnm.Print_Titles" localSheetId="6">'2021-03.2 - SO 03 - VRN1'!$87:$87</definedName>
    <definedName name="_xlnm.Print_Titles" localSheetId="7">'2021-04.1 - SO 04 -  M 62...'!$90:$90</definedName>
    <definedName name="_xlnm.Print_Titles" localSheetId="8">'2021-04.2 - SO 04 - VRN1'!$88:$88</definedName>
    <definedName name="_xlnm.Print_Titles" localSheetId="0">'Rekapitulace zakázky'!$52:$52</definedName>
    <definedName name="_xlnm.Print_Area" localSheetId="1">'2021-01.1 - SO 01 -  P 49...'!$C$4:$J$41,'2021-01.1 - SO 01 -  P 49...'!$C$47:$J$74,'2021-01.1 - SO 01 -  P 49...'!$C$80:$K$350</definedName>
    <definedName name="_xlnm.Print_Area" localSheetId="2">'2021-01.2 - SO 01 - VRN1'!$C$4:$J$41,'2021-01.2 - SO 01 - VRN1'!$C$47:$J$67,'2021-01.2 - SO 01 - VRN1'!$C$73:$K$113</definedName>
    <definedName name="_xlnm.Print_Area" localSheetId="3">'2021-02.1 - SO 02 -  M 55...'!$C$4:$J$41,'2021-02.1 - SO 02 -  M 55...'!$C$47:$J$71,'2021-02.1 - SO 02 -  M 55...'!$C$77:$K$306</definedName>
    <definedName name="_xlnm.Print_Area" localSheetId="4">'2021-02.2 - SO 02 - VRN1'!$C$4:$J$41,'2021-02.2 - SO 02 - VRN1'!$C$47:$J$67,'2021-02.2 - SO 02 - VRN1'!$C$73:$K$109</definedName>
    <definedName name="_xlnm.Print_Area" localSheetId="5">'2021-03.1 - SO 03 -  M 58...'!$C$4:$J$41,'2021-03.1 - SO 03 -  M 58...'!$C$47:$J$73,'2021-03.1 - SO 03 -  M 58...'!$C$79:$K$317</definedName>
    <definedName name="_xlnm.Print_Area" localSheetId="6">'2021-03.2 - SO 03 - VRN1'!$C$4:$J$41,'2021-03.2 - SO 03 - VRN1'!$C$47:$J$67,'2021-03.2 - SO 03 - VRN1'!$C$73:$K$109</definedName>
    <definedName name="_xlnm.Print_Area" localSheetId="7">'2021-04.1 - SO 04 -  M 62...'!$C$4:$J$41,'2021-04.1 - SO 04 -  M 62...'!$C$47:$J$70,'2021-04.1 - SO 04 -  M 62...'!$C$76:$K$281</definedName>
    <definedName name="_xlnm.Print_Area" localSheetId="8">'2021-04.2 - SO 04 - VRN1'!$C$4:$J$41,'2021-04.2 - SO 04 - VRN1'!$C$47:$J$68,'2021-04.2 - SO 04 - VRN1'!$C$74:$K$117</definedName>
    <definedName name="_xlnm.Print_Area" localSheetId="0">'Rekapitulace zakázky'!$D$4:$AO$36,'Rekapitulace zakázky'!$C$42:$AQ$67</definedName>
  </definedNames>
  <calcPr calcId="162913"/>
</workbook>
</file>

<file path=xl/calcChain.xml><?xml version="1.0" encoding="utf-8"?>
<calcChain xmlns="http://schemas.openxmlformats.org/spreadsheetml/2006/main">
  <c r="J39" i="9" l="1"/>
  <c r="J38" i="9"/>
  <c r="AY66" i="1" s="1"/>
  <c r="J37" i="9"/>
  <c r="AX66" i="1"/>
  <c r="BI116" i="9"/>
  <c r="BH116" i="9"/>
  <c r="BG116" i="9"/>
  <c r="BF116" i="9"/>
  <c r="T116" i="9"/>
  <c r="T115" i="9"/>
  <c r="R116" i="9"/>
  <c r="R115" i="9" s="1"/>
  <c r="P116" i="9"/>
  <c r="P115" i="9"/>
  <c r="BI113" i="9"/>
  <c r="BH113" i="9"/>
  <c r="BG113" i="9"/>
  <c r="BF113" i="9"/>
  <c r="T113" i="9"/>
  <c r="R113" i="9"/>
  <c r="P113" i="9"/>
  <c r="BI111" i="9"/>
  <c r="BH111" i="9"/>
  <c r="BG111" i="9"/>
  <c r="BF111" i="9"/>
  <c r="T111" i="9"/>
  <c r="R111" i="9"/>
  <c r="P111" i="9"/>
  <c r="BI109" i="9"/>
  <c r="BH109" i="9"/>
  <c r="BG109" i="9"/>
  <c r="BF109" i="9"/>
  <c r="T109" i="9"/>
  <c r="R109" i="9"/>
  <c r="P109" i="9"/>
  <c r="BI106" i="9"/>
  <c r="BH106" i="9"/>
  <c r="BG106" i="9"/>
  <c r="BF106" i="9"/>
  <c r="T106" i="9"/>
  <c r="R106" i="9"/>
  <c r="P106" i="9"/>
  <c r="BI103" i="9"/>
  <c r="BH103" i="9"/>
  <c r="BG103" i="9"/>
  <c r="BF103" i="9"/>
  <c r="T103" i="9"/>
  <c r="R103" i="9"/>
  <c r="P103" i="9"/>
  <c r="BI101" i="9"/>
  <c r="BH101" i="9"/>
  <c r="BG101" i="9"/>
  <c r="BF101" i="9"/>
  <c r="T101" i="9"/>
  <c r="R101" i="9"/>
  <c r="P101" i="9"/>
  <c r="BI99" i="9"/>
  <c r="BH99" i="9"/>
  <c r="BG99" i="9"/>
  <c r="BF99" i="9"/>
  <c r="T99" i="9"/>
  <c r="R99" i="9"/>
  <c r="P99" i="9"/>
  <c r="BI96" i="9"/>
  <c r="BH96" i="9"/>
  <c r="BG96" i="9"/>
  <c r="BF96" i="9"/>
  <c r="T96" i="9"/>
  <c r="R96" i="9"/>
  <c r="P96" i="9"/>
  <c r="BI94" i="9"/>
  <c r="BH94" i="9"/>
  <c r="BG94" i="9"/>
  <c r="BF94" i="9"/>
  <c r="T94" i="9"/>
  <c r="R94" i="9"/>
  <c r="P94" i="9"/>
  <c r="BI92" i="9"/>
  <c r="BH92" i="9"/>
  <c r="BG92" i="9"/>
  <c r="BF92" i="9"/>
  <c r="T92" i="9"/>
  <c r="R92" i="9"/>
  <c r="P92" i="9"/>
  <c r="F85" i="9"/>
  <c r="F83" i="9"/>
  <c r="E81" i="9"/>
  <c r="F58" i="9"/>
  <c r="F56" i="9"/>
  <c r="E54" i="9"/>
  <c r="J26" i="9"/>
  <c r="E26" i="9"/>
  <c r="J86" i="9" s="1"/>
  <c r="J25" i="9"/>
  <c r="J23" i="9"/>
  <c r="E23" i="9"/>
  <c r="J85" i="9" s="1"/>
  <c r="J22" i="9"/>
  <c r="J20" i="9"/>
  <c r="E20" i="9"/>
  <c r="F86" i="9" s="1"/>
  <c r="J19" i="9"/>
  <c r="J14" i="9"/>
  <c r="J83" i="9" s="1"/>
  <c r="E7" i="9"/>
  <c r="E77" i="9"/>
  <c r="J39" i="8"/>
  <c r="J38" i="8"/>
  <c r="AY65" i="1" s="1"/>
  <c r="J37" i="8"/>
  <c r="AX65" i="1"/>
  <c r="BI280" i="8"/>
  <c r="BH280" i="8"/>
  <c r="BG280" i="8"/>
  <c r="BF280" i="8"/>
  <c r="T280" i="8"/>
  <c r="R280" i="8"/>
  <c r="P280" i="8"/>
  <c r="BI277" i="8"/>
  <c r="BH277" i="8"/>
  <c r="BG277" i="8"/>
  <c r="BF277" i="8"/>
  <c r="T277" i="8"/>
  <c r="R277" i="8"/>
  <c r="P277" i="8"/>
  <c r="BI275" i="8"/>
  <c r="BH275" i="8"/>
  <c r="BG275" i="8"/>
  <c r="BF275" i="8"/>
  <c r="T275" i="8"/>
  <c r="R275" i="8"/>
  <c r="P275" i="8"/>
  <c r="BI272" i="8"/>
  <c r="BH272" i="8"/>
  <c r="BG272" i="8"/>
  <c r="BF272" i="8"/>
  <c r="T272" i="8"/>
  <c r="R272" i="8"/>
  <c r="P272" i="8"/>
  <c r="BI270" i="8"/>
  <c r="BH270" i="8"/>
  <c r="BG270" i="8"/>
  <c r="BF270" i="8"/>
  <c r="T270" i="8"/>
  <c r="R270" i="8"/>
  <c r="P270" i="8"/>
  <c r="BI267" i="8"/>
  <c r="BH267" i="8"/>
  <c r="BG267" i="8"/>
  <c r="BF267" i="8"/>
  <c r="T267" i="8"/>
  <c r="R267" i="8"/>
  <c r="P267" i="8"/>
  <c r="BI264" i="8"/>
  <c r="BH264" i="8"/>
  <c r="BG264" i="8"/>
  <c r="BF264" i="8"/>
  <c r="T264" i="8"/>
  <c r="R264" i="8"/>
  <c r="P264" i="8"/>
  <c r="BI260" i="8"/>
  <c r="BH260" i="8"/>
  <c r="BG260" i="8"/>
  <c r="BF260" i="8"/>
  <c r="T260" i="8"/>
  <c r="R260" i="8"/>
  <c r="P260" i="8"/>
  <c r="BI257" i="8"/>
  <c r="BH257" i="8"/>
  <c r="BG257" i="8"/>
  <c r="BF257" i="8"/>
  <c r="T257" i="8"/>
  <c r="R257" i="8"/>
  <c r="P257" i="8"/>
  <c r="BI254" i="8"/>
  <c r="BH254" i="8"/>
  <c r="BG254" i="8"/>
  <c r="BF254" i="8"/>
  <c r="T254" i="8"/>
  <c r="R254" i="8"/>
  <c r="P254" i="8"/>
  <c r="BI251" i="8"/>
  <c r="BH251" i="8"/>
  <c r="BG251" i="8"/>
  <c r="BF251" i="8"/>
  <c r="T251" i="8"/>
  <c r="R251" i="8"/>
  <c r="P251" i="8"/>
  <c r="BI249" i="8"/>
  <c r="BH249" i="8"/>
  <c r="BG249" i="8"/>
  <c r="BF249" i="8"/>
  <c r="T249" i="8"/>
  <c r="R249" i="8"/>
  <c r="P249" i="8"/>
  <c r="BI247" i="8"/>
  <c r="BH247" i="8"/>
  <c r="BG247" i="8"/>
  <c r="BF247" i="8"/>
  <c r="T247" i="8"/>
  <c r="R247" i="8"/>
  <c r="P247" i="8"/>
  <c r="BI243" i="8"/>
  <c r="BH243" i="8"/>
  <c r="BG243" i="8"/>
  <c r="BF243" i="8"/>
  <c r="T243" i="8"/>
  <c r="R243" i="8"/>
  <c r="P243" i="8"/>
  <c r="BI240" i="8"/>
  <c r="BH240" i="8"/>
  <c r="BG240" i="8"/>
  <c r="BF240" i="8"/>
  <c r="T240" i="8"/>
  <c r="R240" i="8"/>
  <c r="P240" i="8"/>
  <c r="BI238" i="8"/>
  <c r="BH238" i="8"/>
  <c r="BG238" i="8"/>
  <c r="BF238" i="8"/>
  <c r="T238" i="8"/>
  <c r="R238" i="8"/>
  <c r="P238" i="8"/>
  <c r="BI234" i="8"/>
  <c r="BH234" i="8"/>
  <c r="BG234" i="8"/>
  <c r="BF234" i="8"/>
  <c r="T234" i="8"/>
  <c r="R234" i="8"/>
  <c r="P234" i="8"/>
  <c r="BI228" i="8"/>
  <c r="BH228" i="8"/>
  <c r="BG228" i="8"/>
  <c r="BF228" i="8"/>
  <c r="T228" i="8"/>
  <c r="R228" i="8"/>
  <c r="P228" i="8"/>
  <c r="BI224" i="8"/>
  <c r="BH224" i="8"/>
  <c r="BG224" i="8"/>
  <c r="BF224" i="8"/>
  <c r="T224" i="8"/>
  <c r="R224" i="8"/>
  <c r="P224" i="8"/>
  <c r="BI221" i="8"/>
  <c r="BH221" i="8"/>
  <c r="BG221" i="8"/>
  <c r="BF221" i="8"/>
  <c r="T221" i="8"/>
  <c r="R221" i="8"/>
  <c r="P221" i="8"/>
  <c r="BI219" i="8"/>
  <c r="BH219" i="8"/>
  <c r="BG219" i="8"/>
  <c r="BF219" i="8"/>
  <c r="T219" i="8"/>
  <c r="R219" i="8"/>
  <c r="P219" i="8"/>
  <c r="BI214" i="8"/>
  <c r="BH214" i="8"/>
  <c r="BG214" i="8"/>
  <c r="BF214" i="8"/>
  <c r="T214" i="8"/>
  <c r="R214" i="8"/>
  <c r="P214" i="8"/>
  <c r="BI209" i="8"/>
  <c r="BH209" i="8"/>
  <c r="BG209" i="8"/>
  <c r="BF209" i="8"/>
  <c r="T209" i="8"/>
  <c r="R209" i="8"/>
  <c r="P209" i="8"/>
  <c r="BI203" i="8"/>
  <c r="BH203" i="8"/>
  <c r="BG203" i="8"/>
  <c r="BF203" i="8"/>
  <c r="T203" i="8"/>
  <c r="R203" i="8"/>
  <c r="P203" i="8"/>
  <c r="BI199" i="8"/>
  <c r="BH199" i="8"/>
  <c r="BG199" i="8"/>
  <c r="BF199" i="8"/>
  <c r="T199" i="8"/>
  <c r="R199" i="8"/>
  <c r="P199" i="8"/>
  <c r="BI189" i="8"/>
  <c r="BH189" i="8"/>
  <c r="BG189" i="8"/>
  <c r="BF189" i="8"/>
  <c r="T189" i="8"/>
  <c r="R189" i="8"/>
  <c r="P189" i="8"/>
  <c r="BI184" i="8"/>
  <c r="BH184" i="8"/>
  <c r="BG184" i="8"/>
  <c r="BF184" i="8"/>
  <c r="T184" i="8"/>
  <c r="R184" i="8"/>
  <c r="P184" i="8"/>
  <c r="BI181" i="8"/>
  <c r="BH181" i="8"/>
  <c r="BG181" i="8"/>
  <c r="BF181" i="8"/>
  <c r="T181" i="8"/>
  <c r="R181" i="8"/>
  <c r="P181" i="8"/>
  <c r="BI171" i="8"/>
  <c r="BH171" i="8"/>
  <c r="BG171" i="8"/>
  <c r="BF171" i="8"/>
  <c r="T171" i="8"/>
  <c r="R171" i="8"/>
  <c r="P171" i="8"/>
  <c r="BI169" i="8"/>
  <c r="BH169" i="8"/>
  <c r="BG169" i="8"/>
  <c r="BF169" i="8"/>
  <c r="T169" i="8"/>
  <c r="R169" i="8"/>
  <c r="P169" i="8"/>
  <c r="BI164" i="8"/>
  <c r="BH164" i="8"/>
  <c r="BG164" i="8"/>
  <c r="BF164" i="8"/>
  <c r="T164" i="8"/>
  <c r="R164" i="8"/>
  <c r="P164" i="8"/>
  <c r="BI161" i="8"/>
  <c r="BH161" i="8"/>
  <c r="BG161" i="8"/>
  <c r="BF161" i="8"/>
  <c r="T161" i="8"/>
  <c r="R161" i="8"/>
  <c r="P161" i="8"/>
  <c r="BI156" i="8"/>
  <c r="BH156" i="8"/>
  <c r="BG156" i="8"/>
  <c r="BF156" i="8"/>
  <c r="T156" i="8"/>
  <c r="R156" i="8"/>
  <c r="P156" i="8"/>
  <c r="BI152" i="8"/>
  <c r="BH152" i="8"/>
  <c r="BG152" i="8"/>
  <c r="BF152" i="8"/>
  <c r="T152" i="8"/>
  <c r="R152" i="8"/>
  <c r="P152" i="8"/>
  <c r="BI147" i="8"/>
  <c r="BH147" i="8"/>
  <c r="BG147" i="8"/>
  <c r="BF147" i="8"/>
  <c r="T147" i="8"/>
  <c r="R147" i="8"/>
  <c r="P147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6" i="8"/>
  <c r="BH136" i="8"/>
  <c r="BG136" i="8"/>
  <c r="BF136" i="8"/>
  <c r="T136" i="8"/>
  <c r="R136" i="8"/>
  <c r="P136" i="8"/>
  <c r="BI131" i="8"/>
  <c r="BH131" i="8"/>
  <c r="BG131" i="8"/>
  <c r="BF131" i="8"/>
  <c r="T131" i="8"/>
  <c r="R131" i="8"/>
  <c r="P131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BI118" i="8"/>
  <c r="BH118" i="8"/>
  <c r="BG118" i="8"/>
  <c r="BF118" i="8"/>
  <c r="T118" i="8"/>
  <c r="R118" i="8"/>
  <c r="P118" i="8"/>
  <c r="BI116" i="8"/>
  <c r="BH116" i="8"/>
  <c r="BG116" i="8"/>
  <c r="BF116" i="8"/>
  <c r="T116" i="8"/>
  <c r="R116" i="8"/>
  <c r="P116" i="8"/>
  <c r="BI114" i="8"/>
  <c r="BH114" i="8"/>
  <c r="BG114" i="8"/>
  <c r="BF114" i="8"/>
  <c r="T114" i="8"/>
  <c r="R114" i="8"/>
  <c r="P114" i="8"/>
  <c r="BI111" i="8"/>
  <c r="BH111" i="8"/>
  <c r="BG111" i="8"/>
  <c r="BF111" i="8"/>
  <c r="T111" i="8"/>
  <c r="R111" i="8"/>
  <c r="P111" i="8"/>
  <c r="BI108" i="8"/>
  <c r="BH108" i="8"/>
  <c r="BG108" i="8"/>
  <c r="BF108" i="8"/>
  <c r="T108" i="8"/>
  <c r="R108" i="8"/>
  <c r="P108" i="8"/>
  <c r="BI105" i="8"/>
  <c r="BH105" i="8"/>
  <c r="BG105" i="8"/>
  <c r="BF105" i="8"/>
  <c r="T105" i="8"/>
  <c r="R105" i="8"/>
  <c r="P105" i="8"/>
  <c r="BI102" i="8"/>
  <c r="BH102" i="8"/>
  <c r="BG102" i="8"/>
  <c r="BF102" i="8"/>
  <c r="T102" i="8"/>
  <c r="R102" i="8"/>
  <c r="P102" i="8"/>
  <c r="BI99" i="8"/>
  <c r="BH99" i="8"/>
  <c r="BG99" i="8"/>
  <c r="BF99" i="8"/>
  <c r="T99" i="8"/>
  <c r="R99" i="8"/>
  <c r="P99" i="8"/>
  <c r="BI97" i="8"/>
  <c r="BH97" i="8"/>
  <c r="BG97" i="8"/>
  <c r="BF97" i="8"/>
  <c r="T97" i="8"/>
  <c r="R97" i="8"/>
  <c r="P97" i="8"/>
  <c r="BI94" i="8"/>
  <c r="BH94" i="8"/>
  <c r="BG94" i="8"/>
  <c r="BF94" i="8"/>
  <c r="T94" i="8"/>
  <c r="R94" i="8"/>
  <c r="P94" i="8"/>
  <c r="F87" i="8"/>
  <c r="F85" i="8"/>
  <c r="E83" i="8"/>
  <c r="F58" i="8"/>
  <c r="F56" i="8"/>
  <c r="E54" i="8"/>
  <c r="J26" i="8"/>
  <c r="E26" i="8"/>
  <c r="J88" i="8" s="1"/>
  <c r="J25" i="8"/>
  <c r="J23" i="8"/>
  <c r="E23" i="8"/>
  <c r="J87" i="8" s="1"/>
  <c r="J22" i="8"/>
  <c r="J20" i="8"/>
  <c r="E20" i="8"/>
  <c r="F88" i="8" s="1"/>
  <c r="J19" i="8"/>
  <c r="J14" i="8"/>
  <c r="J85" i="8" s="1"/>
  <c r="E7" i="8"/>
  <c r="E79" i="8"/>
  <c r="J39" i="7"/>
  <c r="J38" i="7"/>
  <c r="AY63" i="1" s="1"/>
  <c r="J37" i="7"/>
  <c r="AX63" i="1"/>
  <c r="BI108" i="7"/>
  <c r="BH108" i="7"/>
  <c r="BG108" i="7"/>
  <c r="BF108" i="7"/>
  <c r="T108" i="7"/>
  <c r="R108" i="7"/>
  <c r="P108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9" i="7"/>
  <c r="BH99" i="7"/>
  <c r="BG99" i="7"/>
  <c r="BF99" i="7"/>
  <c r="T99" i="7"/>
  <c r="R99" i="7"/>
  <c r="P99" i="7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BI93" i="7"/>
  <c r="BH93" i="7"/>
  <c r="BG93" i="7"/>
  <c r="BF93" i="7"/>
  <c r="T93" i="7"/>
  <c r="R93" i="7"/>
  <c r="P93" i="7"/>
  <c r="BI91" i="7"/>
  <c r="BH91" i="7"/>
  <c r="BG91" i="7"/>
  <c r="BF91" i="7"/>
  <c r="T91" i="7"/>
  <c r="R91" i="7"/>
  <c r="P91" i="7"/>
  <c r="F84" i="7"/>
  <c r="F82" i="7"/>
  <c r="E80" i="7"/>
  <c r="F58" i="7"/>
  <c r="F56" i="7"/>
  <c r="E54" i="7"/>
  <c r="J26" i="7"/>
  <c r="E26" i="7"/>
  <c r="J59" i="7"/>
  <c r="J25" i="7"/>
  <c r="J23" i="7"/>
  <c r="E23" i="7"/>
  <c r="J84" i="7"/>
  <c r="J22" i="7"/>
  <c r="J20" i="7"/>
  <c r="E20" i="7"/>
  <c r="F59" i="7"/>
  <c r="J19" i="7"/>
  <c r="J14" i="7"/>
  <c r="J82" i="7"/>
  <c r="E7" i="7"/>
  <c r="E76" i="7" s="1"/>
  <c r="J39" i="6"/>
  <c r="J38" i="6"/>
  <c r="AY62" i="1"/>
  <c r="J37" i="6"/>
  <c r="AX62" i="1" s="1"/>
  <c r="BI316" i="6"/>
  <c r="BH316" i="6"/>
  <c r="BG316" i="6"/>
  <c r="BF316" i="6"/>
  <c r="T316" i="6"/>
  <c r="R316" i="6"/>
  <c r="P316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08" i="6"/>
  <c r="BH308" i="6"/>
  <c r="BG308" i="6"/>
  <c r="BF308" i="6"/>
  <c r="T308" i="6"/>
  <c r="R308" i="6"/>
  <c r="P308" i="6"/>
  <c r="BI306" i="6"/>
  <c r="BH306" i="6"/>
  <c r="BG306" i="6"/>
  <c r="BF306" i="6"/>
  <c r="T306" i="6"/>
  <c r="R306" i="6"/>
  <c r="P306" i="6"/>
  <c r="BI303" i="6"/>
  <c r="BH303" i="6"/>
  <c r="BG303" i="6"/>
  <c r="BF303" i="6"/>
  <c r="T303" i="6"/>
  <c r="R303" i="6"/>
  <c r="P303" i="6"/>
  <c r="BI300" i="6"/>
  <c r="BH300" i="6"/>
  <c r="BG300" i="6"/>
  <c r="BF300" i="6"/>
  <c r="T300" i="6"/>
  <c r="R300" i="6"/>
  <c r="P300" i="6"/>
  <c r="BI296" i="6"/>
  <c r="BH296" i="6"/>
  <c r="BG296" i="6"/>
  <c r="BF296" i="6"/>
  <c r="T296" i="6"/>
  <c r="R296" i="6"/>
  <c r="P296" i="6"/>
  <c r="BI293" i="6"/>
  <c r="BH293" i="6"/>
  <c r="BG293" i="6"/>
  <c r="BF293" i="6"/>
  <c r="T293" i="6"/>
  <c r="R293" i="6"/>
  <c r="P293" i="6"/>
  <c r="BI290" i="6"/>
  <c r="BH290" i="6"/>
  <c r="BG290" i="6"/>
  <c r="BF290" i="6"/>
  <c r="T290" i="6"/>
  <c r="R290" i="6"/>
  <c r="P290" i="6"/>
  <c r="BI286" i="6"/>
  <c r="BH286" i="6"/>
  <c r="BG286" i="6"/>
  <c r="BF286" i="6"/>
  <c r="T286" i="6"/>
  <c r="R286" i="6"/>
  <c r="P286" i="6"/>
  <c r="BI280" i="6"/>
  <c r="BH280" i="6"/>
  <c r="BG280" i="6"/>
  <c r="BF280" i="6"/>
  <c r="T280" i="6"/>
  <c r="R280" i="6"/>
  <c r="P280" i="6"/>
  <c r="BI278" i="6"/>
  <c r="BH278" i="6"/>
  <c r="BG278" i="6"/>
  <c r="BF278" i="6"/>
  <c r="T278" i="6"/>
  <c r="R278" i="6"/>
  <c r="P278" i="6"/>
  <c r="BI274" i="6"/>
  <c r="BH274" i="6"/>
  <c r="BG274" i="6"/>
  <c r="BF274" i="6"/>
  <c r="T274" i="6"/>
  <c r="R274" i="6"/>
  <c r="P274" i="6"/>
  <c r="BI268" i="6"/>
  <c r="BH268" i="6"/>
  <c r="BG268" i="6"/>
  <c r="BF268" i="6"/>
  <c r="T268" i="6"/>
  <c r="R268" i="6"/>
  <c r="P268" i="6"/>
  <c r="BI263" i="6"/>
  <c r="BH263" i="6"/>
  <c r="BG263" i="6"/>
  <c r="BF263" i="6"/>
  <c r="T263" i="6"/>
  <c r="R263" i="6"/>
  <c r="P263" i="6"/>
  <c r="BI259" i="6"/>
  <c r="BH259" i="6"/>
  <c r="BG259" i="6"/>
  <c r="BF259" i="6"/>
  <c r="T259" i="6"/>
  <c r="R259" i="6"/>
  <c r="P259" i="6"/>
  <c r="BI251" i="6"/>
  <c r="BH251" i="6"/>
  <c r="BG251" i="6"/>
  <c r="BF251" i="6"/>
  <c r="T251" i="6"/>
  <c r="R251" i="6"/>
  <c r="P251" i="6"/>
  <c r="BI246" i="6"/>
  <c r="BH246" i="6"/>
  <c r="BG246" i="6"/>
  <c r="BF246" i="6"/>
  <c r="T246" i="6"/>
  <c r="R246" i="6"/>
  <c r="P246" i="6"/>
  <c r="BI241" i="6"/>
  <c r="BH241" i="6"/>
  <c r="BG241" i="6"/>
  <c r="BF241" i="6"/>
  <c r="T241" i="6"/>
  <c r="R241" i="6"/>
  <c r="P241" i="6"/>
  <c r="BI233" i="6"/>
  <c r="BH233" i="6"/>
  <c r="BG233" i="6"/>
  <c r="BF233" i="6"/>
  <c r="T233" i="6"/>
  <c r="R233" i="6"/>
  <c r="P233" i="6"/>
  <c r="BI228" i="6"/>
  <c r="BH228" i="6"/>
  <c r="BG228" i="6"/>
  <c r="BF228" i="6"/>
  <c r="T228" i="6"/>
  <c r="R228" i="6"/>
  <c r="P228" i="6"/>
  <c r="BI224" i="6"/>
  <c r="BH224" i="6"/>
  <c r="BG224" i="6"/>
  <c r="BF224" i="6"/>
  <c r="T224" i="6"/>
  <c r="R224" i="6"/>
  <c r="P224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7" i="6"/>
  <c r="BH207" i="6"/>
  <c r="BG207" i="6"/>
  <c r="BF207" i="6"/>
  <c r="T207" i="6"/>
  <c r="R207" i="6"/>
  <c r="P207" i="6"/>
  <c r="BI202" i="6"/>
  <c r="BH202" i="6"/>
  <c r="BG202" i="6"/>
  <c r="BF202" i="6"/>
  <c r="T202" i="6"/>
  <c r="R202" i="6"/>
  <c r="P202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1" i="6"/>
  <c r="BH171" i="6"/>
  <c r="BG171" i="6"/>
  <c r="BF171" i="6"/>
  <c r="T171" i="6"/>
  <c r="R171" i="6"/>
  <c r="P171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56" i="6"/>
  <c r="BH156" i="6"/>
  <c r="BG156" i="6"/>
  <c r="BF156" i="6"/>
  <c r="T156" i="6"/>
  <c r="R156" i="6"/>
  <c r="P156" i="6"/>
  <c r="BI149" i="6"/>
  <c r="BH149" i="6"/>
  <c r="BG149" i="6"/>
  <c r="BF149" i="6"/>
  <c r="T149" i="6"/>
  <c r="R149" i="6"/>
  <c r="P149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3" i="6"/>
  <c r="BH133" i="6"/>
  <c r="BG133" i="6"/>
  <c r="BF133" i="6"/>
  <c r="T133" i="6"/>
  <c r="R133" i="6"/>
  <c r="P133" i="6"/>
  <c r="BI129" i="6"/>
  <c r="BH129" i="6"/>
  <c r="BG129" i="6"/>
  <c r="BF129" i="6"/>
  <c r="T129" i="6"/>
  <c r="R129" i="6"/>
  <c r="P129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BI114" i="6"/>
  <c r="BH114" i="6"/>
  <c r="BG114" i="6"/>
  <c r="BF114" i="6"/>
  <c r="T114" i="6"/>
  <c r="R114" i="6"/>
  <c r="P114" i="6"/>
  <c r="BI112" i="6"/>
  <c r="BH112" i="6"/>
  <c r="BG112" i="6"/>
  <c r="BF112" i="6"/>
  <c r="T112" i="6"/>
  <c r="R112" i="6"/>
  <c r="P112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F90" i="6"/>
  <c r="F88" i="6"/>
  <c r="E86" i="6"/>
  <c r="F58" i="6"/>
  <c r="F56" i="6"/>
  <c r="E54" i="6"/>
  <c r="J26" i="6"/>
  <c r="E26" i="6"/>
  <c r="J59" i="6"/>
  <c r="J25" i="6"/>
  <c r="J23" i="6"/>
  <c r="E23" i="6"/>
  <c r="J90" i="6"/>
  <c r="J22" i="6"/>
  <c r="J20" i="6"/>
  <c r="E20" i="6"/>
  <c r="F91" i="6"/>
  <c r="J19" i="6"/>
  <c r="J14" i="6"/>
  <c r="J88" i="6" s="1"/>
  <c r="E7" i="6"/>
  <c r="E50" i="6"/>
  <c r="J39" i="5"/>
  <c r="J38" i="5"/>
  <c r="AY60" i="1"/>
  <c r="J37" i="5"/>
  <c r="AX60" i="1" s="1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F84" i="5"/>
  <c r="F82" i="5"/>
  <c r="E80" i="5"/>
  <c r="F58" i="5"/>
  <c r="F56" i="5"/>
  <c r="E54" i="5"/>
  <c r="J26" i="5"/>
  <c r="E26" i="5"/>
  <c r="J85" i="5" s="1"/>
  <c r="J25" i="5"/>
  <c r="J23" i="5"/>
  <c r="E23" i="5"/>
  <c r="J58" i="5" s="1"/>
  <c r="J22" i="5"/>
  <c r="J20" i="5"/>
  <c r="E20" i="5"/>
  <c r="F85" i="5" s="1"/>
  <c r="J19" i="5"/>
  <c r="J14" i="5"/>
  <c r="J82" i="5"/>
  <c r="E7" i="5"/>
  <c r="E50" i="5" s="1"/>
  <c r="J39" i="4"/>
  <c r="J38" i="4"/>
  <c r="AY59" i="1" s="1"/>
  <c r="J37" i="4"/>
  <c r="AX59" i="1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5" i="4"/>
  <c r="BH285" i="4"/>
  <c r="BG285" i="4"/>
  <c r="BF285" i="4"/>
  <c r="T285" i="4"/>
  <c r="R285" i="4"/>
  <c r="P285" i="4"/>
  <c r="BI282" i="4"/>
  <c r="BH282" i="4"/>
  <c r="BG282" i="4"/>
  <c r="BF282" i="4"/>
  <c r="T282" i="4"/>
  <c r="R282" i="4"/>
  <c r="P282" i="4"/>
  <c r="BI279" i="4"/>
  <c r="BH279" i="4"/>
  <c r="BG279" i="4"/>
  <c r="BF279" i="4"/>
  <c r="T279" i="4"/>
  <c r="R279" i="4"/>
  <c r="P279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39" i="4"/>
  <c r="BH239" i="4"/>
  <c r="BG239" i="4"/>
  <c r="BF239" i="4"/>
  <c r="T239" i="4"/>
  <c r="R239" i="4"/>
  <c r="P239" i="4"/>
  <c r="BI234" i="4"/>
  <c r="BH234" i="4"/>
  <c r="BG234" i="4"/>
  <c r="BF234" i="4"/>
  <c r="T234" i="4"/>
  <c r="R234" i="4"/>
  <c r="P234" i="4"/>
  <c r="BI230" i="4"/>
  <c r="BH230" i="4"/>
  <c r="BG230" i="4"/>
  <c r="BF230" i="4"/>
  <c r="T230" i="4"/>
  <c r="R230" i="4"/>
  <c r="P230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0" i="4"/>
  <c r="BH210" i="4"/>
  <c r="BG210" i="4"/>
  <c r="BF210" i="4"/>
  <c r="T210" i="4"/>
  <c r="R210" i="4"/>
  <c r="P210" i="4"/>
  <c r="BI205" i="4"/>
  <c r="BH205" i="4"/>
  <c r="BG205" i="4"/>
  <c r="BF205" i="4"/>
  <c r="T205" i="4"/>
  <c r="R205" i="4"/>
  <c r="P205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1" i="4"/>
  <c r="BH191" i="4"/>
  <c r="BG191" i="4"/>
  <c r="BF191" i="4"/>
  <c r="T191" i="4"/>
  <c r="R191" i="4"/>
  <c r="P191" i="4"/>
  <c r="BI187" i="4"/>
  <c r="BH187" i="4"/>
  <c r="BG187" i="4"/>
  <c r="BF187" i="4"/>
  <c r="T187" i="4"/>
  <c r="R187" i="4"/>
  <c r="P187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2" i="4"/>
  <c r="BH172" i="4"/>
  <c r="BG172" i="4"/>
  <c r="BF172" i="4"/>
  <c r="T172" i="4"/>
  <c r="R172" i="4"/>
  <c r="P172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1" i="4"/>
  <c r="BH161" i="4"/>
  <c r="BG161" i="4"/>
  <c r="BF161" i="4"/>
  <c r="T161" i="4"/>
  <c r="R161" i="4"/>
  <c r="P161" i="4"/>
  <c r="BI156" i="4"/>
  <c r="BH156" i="4"/>
  <c r="BG156" i="4"/>
  <c r="BF156" i="4"/>
  <c r="T156" i="4"/>
  <c r="R156" i="4"/>
  <c r="P156" i="4"/>
  <c r="BI150" i="4"/>
  <c r="BH150" i="4"/>
  <c r="BG150" i="4"/>
  <c r="BF150" i="4"/>
  <c r="T150" i="4"/>
  <c r="R150" i="4"/>
  <c r="P150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0" i="4"/>
  <c r="BH120" i="4"/>
  <c r="BG120" i="4"/>
  <c r="BF120" i="4"/>
  <c r="T120" i="4"/>
  <c r="R120" i="4"/>
  <c r="P120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5" i="4"/>
  <c r="BH95" i="4"/>
  <c r="BG95" i="4"/>
  <c r="BF95" i="4"/>
  <c r="T95" i="4"/>
  <c r="R95" i="4"/>
  <c r="P95" i="4"/>
  <c r="F88" i="4"/>
  <c r="F86" i="4"/>
  <c r="E84" i="4"/>
  <c r="F58" i="4"/>
  <c r="F56" i="4"/>
  <c r="E54" i="4"/>
  <c r="J26" i="4"/>
  <c r="E26" i="4"/>
  <c r="J89" i="4" s="1"/>
  <c r="J25" i="4"/>
  <c r="J23" i="4"/>
  <c r="E23" i="4"/>
  <c r="J58" i="4" s="1"/>
  <c r="J22" i="4"/>
  <c r="J20" i="4"/>
  <c r="E20" i="4"/>
  <c r="F89" i="4" s="1"/>
  <c r="J19" i="4"/>
  <c r="J14" i="4"/>
  <c r="J86" i="4"/>
  <c r="E7" i="4"/>
  <c r="E80" i="4"/>
  <c r="J39" i="3"/>
  <c r="J38" i="3"/>
  <c r="AY57" i="1" s="1"/>
  <c r="J37" i="3"/>
  <c r="AX57" i="1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F84" i="3"/>
  <c r="F82" i="3"/>
  <c r="E80" i="3"/>
  <c r="F58" i="3"/>
  <c r="F56" i="3"/>
  <c r="E54" i="3"/>
  <c r="J26" i="3"/>
  <c r="E26" i="3"/>
  <c r="J85" i="3"/>
  <c r="J25" i="3"/>
  <c r="J23" i="3"/>
  <c r="E23" i="3"/>
  <c r="J84" i="3"/>
  <c r="J22" i="3"/>
  <c r="J20" i="3"/>
  <c r="E20" i="3"/>
  <c r="F85" i="3"/>
  <c r="J19" i="3"/>
  <c r="J14" i="3"/>
  <c r="J82" i="3" s="1"/>
  <c r="E7" i="3"/>
  <c r="E50" i="3"/>
  <c r="J39" i="2"/>
  <c r="J38" i="2"/>
  <c r="AY56" i="1"/>
  <c r="J37" i="2"/>
  <c r="AX56" i="1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R296" i="2"/>
  <c r="P296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6" i="2"/>
  <c r="BH206" i="2"/>
  <c r="BG206" i="2"/>
  <c r="BF206" i="2"/>
  <c r="T206" i="2"/>
  <c r="T205" i="2"/>
  <c r="R206" i="2"/>
  <c r="R205" i="2" s="1"/>
  <c r="P206" i="2"/>
  <c r="P205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98" i="2"/>
  <c r="BH98" i="2"/>
  <c r="BG98" i="2"/>
  <c r="BF98" i="2"/>
  <c r="T98" i="2"/>
  <c r="R98" i="2"/>
  <c r="P98" i="2"/>
  <c r="F91" i="2"/>
  <c r="F89" i="2"/>
  <c r="E87" i="2"/>
  <c r="F58" i="2"/>
  <c r="F56" i="2"/>
  <c r="E54" i="2"/>
  <c r="J26" i="2"/>
  <c r="E26" i="2"/>
  <c r="J59" i="2" s="1"/>
  <c r="J25" i="2"/>
  <c r="J23" i="2"/>
  <c r="E23" i="2"/>
  <c r="J91" i="2" s="1"/>
  <c r="J22" i="2"/>
  <c r="J20" i="2"/>
  <c r="E20" i="2"/>
  <c r="F92" i="2" s="1"/>
  <c r="J19" i="2"/>
  <c r="J14" i="2"/>
  <c r="J89" i="2" s="1"/>
  <c r="E7" i="2"/>
  <c r="E50" i="2"/>
  <c r="L50" i="1"/>
  <c r="AM50" i="1"/>
  <c r="AM49" i="1"/>
  <c r="L49" i="1"/>
  <c r="AM47" i="1"/>
  <c r="L47" i="1"/>
  <c r="L45" i="1"/>
  <c r="L44" i="1"/>
  <c r="J116" i="9"/>
  <c r="J113" i="9"/>
  <c r="BK109" i="9"/>
  <c r="BK106" i="9"/>
  <c r="J101" i="9"/>
  <c r="J96" i="9"/>
  <c r="BK94" i="9"/>
  <c r="BK270" i="8"/>
  <c r="BK267" i="8"/>
  <c r="J254" i="8"/>
  <c r="J251" i="8"/>
  <c r="J249" i="8"/>
  <c r="BK243" i="8"/>
  <c r="J224" i="8"/>
  <c r="J221" i="8"/>
  <c r="BK219" i="8"/>
  <c r="J214" i="8"/>
  <c r="J209" i="8"/>
  <c r="J203" i="8"/>
  <c r="BK199" i="8"/>
  <c r="J189" i="8"/>
  <c r="BK184" i="8"/>
  <c r="J181" i="8"/>
  <c r="J171" i="8"/>
  <c r="J169" i="8"/>
  <c r="J164" i="8"/>
  <c r="J161" i="8"/>
  <c r="BK156" i="8"/>
  <c r="BK152" i="8"/>
  <c r="J147" i="8"/>
  <c r="BK140" i="8"/>
  <c r="BK136" i="8"/>
  <c r="J124" i="8"/>
  <c r="BK116" i="8"/>
  <c r="BK114" i="8"/>
  <c r="BK108" i="8"/>
  <c r="BK105" i="8"/>
  <c r="BK102" i="8"/>
  <c r="J99" i="8"/>
  <c r="J94" i="8"/>
  <c r="J108" i="7"/>
  <c r="BK106" i="7"/>
  <c r="J101" i="7"/>
  <c r="J99" i="7"/>
  <c r="BK91" i="7"/>
  <c r="J316" i="6"/>
  <c r="J311" i="6"/>
  <c r="BK308" i="6"/>
  <c r="BK306" i="6"/>
  <c r="BK300" i="6"/>
  <c r="BK296" i="6"/>
  <c r="BK293" i="6"/>
  <c r="J290" i="6"/>
  <c r="J268" i="6"/>
  <c r="BK263" i="6"/>
  <c r="BK259" i="6"/>
  <c r="J251" i="6"/>
  <c r="J241" i="6"/>
  <c r="BK233" i="6"/>
  <c r="BK228" i="6"/>
  <c r="BK113" i="9"/>
  <c r="J111" i="9"/>
  <c r="J106" i="9"/>
  <c r="J103" i="9"/>
  <c r="BK101" i="9"/>
  <c r="BK99" i="9"/>
  <c r="BK96" i="9"/>
  <c r="BK92" i="9"/>
  <c r="J280" i="8"/>
  <c r="BK277" i="8"/>
  <c r="BK275" i="8"/>
  <c r="BK272" i="8"/>
  <c r="J270" i="8"/>
  <c r="BK264" i="8"/>
  <c r="J260" i="8"/>
  <c r="BK257" i="8"/>
  <c r="BK254" i="8"/>
  <c r="BK249" i="8"/>
  <c r="BK247" i="8"/>
  <c r="J243" i="8"/>
  <c r="BK240" i="8"/>
  <c r="J238" i="8"/>
  <c r="BK234" i="8"/>
  <c r="BK228" i="8"/>
  <c r="BK221" i="8"/>
  <c r="J219" i="8"/>
  <c r="BK203" i="8"/>
  <c r="J184" i="8"/>
  <c r="BK164" i="8"/>
  <c r="J142" i="8"/>
  <c r="J136" i="8"/>
  <c r="J131" i="8"/>
  <c r="BK122" i="8"/>
  <c r="J118" i="8"/>
  <c r="J116" i="8"/>
  <c r="J114" i="8"/>
  <c r="J111" i="8"/>
  <c r="J102" i="8"/>
  <c r="BK97" i="8"/>
  <c r="BK94" i="8"/>
  <c r="BK108" i="7"/>
  <c r="J104" i="7"/>
  <c r="BK99" i="7"/>
  <c r="J97" i="7"/>
  <c r="J95" i="7"/>
  <c r="J93" i="7"/>
  <c r="J91" i="7"/>
  <c r="BK316" i="6"/>
  <c r="BK313" i="6"/>
  <c r="J313" i="6"/>
  <c r="BK311" i="6"/>
  <c r="J306" i="6"/>
  <c r="J296" i="6"/>
  <c r="BK286" i="6"/>
  <c r="J278" i="6"/>
  <c r="J274" i="6"/>
  <c r="BK251" i="6"/>
  <c r="BK246" i="6"/>
  <c r="BK241" i="6"/>
  <c r="J228" i="6"/>
  <c r="BK224" i="6"/>
  <c r="BK217" i="6"/>
  <c r="BK214" i="6"/>
  <c r="J211" i="6"/>
  <c r="BK207" i="6"/>
  <c r="BK202" i="6"/>
  <c r="BK197" i="6"/>
  <c r="BK190" i="6"/>
  <c r="J93" i="5"/>
  <c r="BK91" i="5"/>
  <c r="J297" i="4"/>
  <c r="BK289" i="4"/>
  <c r="J285" i="4"/>
  <c r="BK282" i="4"/>
  <c r="BK275" i="4"/>
  <c r="BK270" i="4"/>
  <c r="BK266" i="4"/>
  <c r="BK263" i="4"/>
  <c r="BK258" i="4"/>
  <c r="BK256" i="4"/>
  <c r="BK250" i="4"/>
  <c r="BK248" i="4"/>
  <c r="BK239" i="4"/>
  <c r="BK230" i="4"/>
  <c r="BK218" i="4"/>
  <c r="J215" i="4"/>
  <c r="J196" i="4"/>
  <c r="BK191" i="4"/>
  <c r="J172" i="4"/>
  <c r="J167" i="4"/>
  <c r="J165" i="4"/>
  <c r="J156" i="4"/>
  <c r="J150" i="4"/>
  <c r="BK145" i="4"/>
  <c r="BK143" i="4"/>
  <c r="BK133" i="4"/>
  <c r="J129" i="4"/>
  <c r="J126" i="4"/>
  <c r="BK115" i="4"/>
  <c r="BK113" i="4"/>
  <c r="J111" i="4"/>
  <c r="BK109" i="4"/>
  <c r="BK102" i="4"/>
  <c r="J100" i="4"/>
  <c r="BK95" i="4"/>
  <c r="BK112" i="3"/>
  <c r="J110" i="3"/>
  <c r="BK108" i="3"/>
  <c r="J105" i="3"/>
  <c r="BK99" i="3"/>
  <c r="BK97" i="3"/>
  <c r="BK95" i="3"/>
  <c r="BK93" i="3"/>
  <c r="J91" i="3"/>
  <c r="J349" i="2"/>
  <c r="J347" i="2"/>
  <c r="BK344" i="2"/>
  <c r="BK335" i="2"/>
  <c r="BK332" i="2"/>
  <c r="J330" i="2"/>
  <c r="J317" i="2"/>
  <c r="J314" i="2"/>
  <c r="BK308" i="2"/>
  <c r="J306" i="2"/>
  <c r="BK290" i="2"/>
  <c r="BK287" i="2"/>
  <c r="J284" i="2"/>
  <c r="J278" i="2"/>
  <c r="BK272" i="2"/>
  <c r="J265" i="2"/>
  <c r="BK259" i="2"/>
  <c r="BK254" i="2"/>
  <c r="BK251" i="2"/>
  <c r="J246" i="2"/>
  <c r="J241" i="2"/>
  <c r="BK231" i="2"/>
  <c r="J222" i="2"/>
  <c r="BK219" i="2"/>
  <c r="BK206" i="2"/>
  <c r="J202" i="2"/>
  <c r="J198" i="2"/>
  <c r="J194" i="2"/>
  <c r="BK190" i="2"/>
  <c r="BK187" i="2"/>
  <c r="BK181" i="2"/>
  <c r="J179" i="2"/>
  <c r="J176" i="2"/>
  <c r="J172" i="2"/>
  <c r="BK155" i="2"/>
  <c r="J152" i="2"/>
  <c r="J149" i="2"/>
  <c r="J138" i="2"/>
  <c r="BK131" i="2"/>
  <c r="BK129" i="2"/>
  <c r="J120" i="2"/>
  <c r="BK118" i="2"/>
  <c r="BK113" i="2"/>
  <c r="BK109" i="2"/>
  <c r="BK104" i="2"/>
  <c r="AS58" i="1"/>
  <c r="AS55" i="1"/>
  <c r="BK116" i="9"/>
  <c r="BK111" i="9"/>
  <c r="J109" i="9"/>
  <c r="BK103" i="9"/>
  <c r="J99" i="9"/>
  <c r="J94" i="9"/>
  <c r="J92" i="9"/>
  <c r="BK280" i="8"/>
  <c r="J277" i="8"/>
  <c r="J275" i="8"/>
  <c r="J272" i="8"/>
  <c r="J267" i="8"/>
  <c r="J264" i="8"/>
  <c r="BK260" i="8"/>
  <c r="J257" i="8"/>
  <c r="BK251" i="8"/>
  <c r="J247" i="8"/>
  <c r="J240" i="8"/>
  <c r="BK238" i="8"/>
  <c r="J234" i="8"/>
  <c r="J228" i="8"/>
  <c r="BK224" i="8"/>
  <c r="BK214" i="8"/>
  <c r="BK209" i="8"/>
  <c r="J199" i="8"/>
  <c r="BK189" i="8"/>
  <c r="BK181" i="8"/>
  <c r="BK171" i="8"/>
  <c r="BK169" i="8"/>
  <c r="BK161" i="8"/>
  <c r="J156" i="8"/>
  <c r="J152" i="8"/>
  <c r="BK147" i="8"/>
  <c r="BK142" i="8"/>
  <c r="J140" i="8"/>
  <c r="BK131" i="8"/>
  <c r="BK124" i="8"/>
  <c r="J122" i="8"/>
  <c r="BK118" i="8"/>
  <c r="BK111" i="8"/>
  <c r="J108" i="8"/>
  <c r="J105" i="8"/>
  <c r="BK99" i="8"/>
  <c r="J97" i="8"/>
  <c r="J106" i="7"/>
  <c r="BK104" i="7"/>
  <c r="BK101" i="7"/>
  <c r="BK97" i="7"/>
  <c r="BK95" i="7"/>
  <c r="BK93" i="7"/>
  <c r="J308" i="6"/>
  <c r="BK303" i="6"/>
  <c r="J303" i="6"/>
  <c r="J300" i="6"/>
  <c r="J293" i="6"/>
  <c r="BK290" i="6"/>
  <c r="J286" i="6"/>
  <c r="BK280" i="6"/>
  <c r="J280" i="6"/>
  <c r="BK278" i="6"/>
  <c r="BK274" i="6"/>
  <c r="BK268" i="6"/>
  <c r="J263" i="6"/>
  <c r="J259" i="6"/>
  <c r="J246" i="6"/>
  <c r="J233" i="6"/>
  <c r="J224" i="6"/>
  <c r="J217" i="6"/>
  <c r="J214" i="6"/>
  <c r="BK211" i="6"/>
  <c r="J207" i="6"/>
  <c r="J202" i="6"/>
  <c r="J197" i="6"/>
  <c r="BK195" i="6"/>
  <c r="J195" i="6"/>
  <c r="J190" i="6"/>
  <c r="J188" i="6"/>
  <c r="J186" i="6"/>
  <c r="BK184" i="6"/>
  <c r="J179" i="6"/>
  <c r="J176" i="6"/>
  <c r="J171" i="6"/>
  <c r="J164" i="6"/>
  <c r="J162" i="6"/>
  <c r="J156" i="6"/>
  <c r="J149" i="6"/>
  <c r="J144" i="6"/>
  <c r="J141" i="6"/>
  <c r="BK138" i="6"/>
  <c r="J133" i="6"/>
  <c r="J129" i="6"/>
  <c r="BK124" i="6"/>
  <c r="BK122" i="6"/>
  <c r="J119" i="6"/>
  <c r="J114" i="6"/>
  <c r="J112" i="6"/>
  <c r="J110" i="6"/>
  <c r="BK107" i="6"/>
  <c r="BK105" i="6"/>
  <c r="J99" i="6"/>
  <c r="J97" i="6"/>
  <c r="BK108" i="5"/>
  <c r="BK106" i="5"/>
  <c r="BK104" i="5"/>
  <c r="J101" i="5"/>
  <c r="J99" i="5"/>
  <c r="BK97" i="5"/>
  <c r="BK95" i="5"/>
  <c r="J305" i="4"/>
  <c r="BK302" i="4"/>
  <c r="J300" i="4"/>
  <c r="BK297" i="4"/>
  <c r="BK295" i="4"/>
  <c r="BK292" i="4"/>
  <c r="J279" i="4"/>
  <c r="J275" i="4"/>
  <c r="J272" i="4"/>
  <c r="J270" i="4"/>
  <c r="J266" i="4"/>
  <c r="J258" i="4"/>
  <c r="J250" i="4"/>
  <c r="J239" i="4"/>
  <c r="BK234" i="4"/>
  <c r="BK221" i="4"/>
  <c r="J210" i="4"/>
  <c r="J205" i="4"/>
  <c r="BK200" i="4"/>
  <c r="BK196" i="4"/>
  <c r="J191" i="4"/>
  <c r="BK187" i="4"/>
  <c r="BK180" i="4"/>
  <c r="J177" i="4"/>
  <c r="BK161" i="4"/>
  <c r="BK156" i="4"/>
  <c r="BK150" i="4"/>
  <c r="J145" i="4"/>
  <c r="J143" i="4"/>
  <c r="BK140" i="4"/>
  <c r="J133" i="4"/>
  <c r="BK129" i="4"/>
  <c r="BK120" i="4"/>
  <c r="BK111" i="4"/>
  <c r="J109" i="4"/>
  <c r="BK106" i="4"/>
  <c r="J104" i="4"/>
  <c r="BK100" i="4"/>
  <c r="BK110" i="3"/>
  <c r="J108" i="3"/>
  <c r="J101" i="3"/>
  <c r="J99" i="3"/>
  <c r="J97" i="3"/>
  <c r="BK349" i="2"/>
  <c r="BK347" i="2"/>
  <c r="J344" i="2"/>
  <c r="J340" i="2"/>
  <c r="BK337" i="2"/>
  <c r="J335" i="2"/>
  <c r="J332" i="2"/>
  <c r="J327" i="2"/>
  <c r="BK324" i="2"/>
  <c r="J324" i="2"/>
  <c r="BK320" i="2"/>
  <c r="J320" i="2"/>
  <c r="BK314" i="2"/>
  <c r="J311" i="2"/>
  <c r="J302" i="2"/>
  <c r="BK296" i="2"/>
  <c r="J287" i="2"/>
  <c r="BK284" i="2"/>
  <c r="J272" i="2"/>
  <c r="J267" i="2"/>
  <c r="BK265" i="2"/>
  <c r="J254" i="2"/>
  <c r="J251" i="2"/>
  <c r="BK241" i="2"/>
  <c r="BK236" i="2"/>
  <c r="BK222" i="2"/>
  <c r="BK213" i="2"/>
  <c r="J206" i="2"/>
  <c r="BK202" i="2"/>
  <c r="BK194" i="2"/>
  <c r="J187" i="2"/>
  <c r="J185" i="2"/>
  <c r="J181" i="2"/>
  <c r="BK176" i="2"/>
  <c r="BK165" i="2"/>
  <c r="J159" i="2"/>
  <c r="BK149" i="2"/>
  <c r="J146" i="2"/>
  <c r="J142" i="2"/>
  <c r="BK138" i="2"/>
  <c r="J131" i="2"/>
  <c r="BK122" i="2"/>
  <c r="BK120" i="2"/>
  <c r="J115" i="2"/>
  <c r="J113" i="2"/>
  <c r="BK111" i="2"/>
  <c r="J109" i="2"/>
  <c r="BK106" i="2"/>
  <c r="BK98" i="2"/>
  <c r="AS64" i="1"/>
  <c r="BK188" i="6"/>
  <c r="BK186" i="6"/>
  <c r="J184" i="6"/>
  <c r="BK179" i="6"/>
  <c r="BK176" i="6"/>
  <c r="BK171" i="6"/>
  <c r="BK164" i="6"/>
  <c r="BK162" i="6"/>
  <c r="BK156" i="6"/>
  <c r="BK149" i="6"/>
  <c r="BK144" i="6"/>
  <c r="BK141" i="6"/>
  <c r="J138" i="6"/>
  <c r="BK133" i="6"/>
  <c r="BK129" i="6"/>
  <c r="J124" i="6"/>
  <c r="J122" i="6"/>
  <c r="BK119" i="6"/>
  <c r="BK114" i="6"/>
  <c r="BK112" i="6"/>
  <c r="BK110" i="6"/>
  <c r="J107" i="6"/>
  <c r="J105" i="6"/>
  <c r="BK99" i="6"/>
  <c r="BK97" i="6"/>
  <c r="J108" i="5"/>
  <c r="J106" i="5"/>
  <c r="J104" i="5"/>
  <c r="BK101" i="5"/>
  <c r="BK99" i="5"/>
  <c r="J97" i="5"/>
  <c r="J95" i="5"/>
  <c r="BK93" i="5"/>
  <c r="J91" i="5"/>
  <c r="BK305" i="4"/>
  <c r="J302" i="4"/>
  <c r="BK300" i="4"/>
  <c r="J295" i="4"/>
  <c r="J292" i="4"/>
  <c r="J289" i="4"/>
  <c r="BK285" i="4"/>
  <c r="J282" i="4"/>
  <c r="BK279" i="4"/>
  <c r="BK272" i="4"/>
  <c r="J263" i="4"/>
  <c r="J256" i="4"/>
  <c r="J248" i="4"/>
  <c r="J234" i="4"/>
  <c r="J230" i="4"/>
  <c r="J221" i="4"/>
  <c r="J218" i="4"/>
  <c r="BK215" i="4"/>
  <c r="BK210" i="4"/>
  <c r="BK205" i="4"/>
  <c r="J200" i="4"/>
  <c r="J187" i="4"/>
  <c r="J180" i="4"/>
  <c r="BK177" i="4"/>
  <c r="BK172" i="4"/>
  <c r="BK167" i="4"/>
  <c r="BK165" i="4"/>
  <c r="J161" i="4"/>
  <c r="J140" i="4"/>
  <c r="BK126" i="4"/>
  <c r="J120" i="4"/>
  <c r="J115" i="4"/>
  <c r="J113" i="4"/>
  <c r="J106" i="4"/>
  <c r="BK104" i="4"/>
  <c r="J102" i="4"/>
  <c r="J95" i="4"/>
  <c r="J112" i="3"/>
  <c r="BK105" i="3"/>
  <c r="BK101" i="3"/>
  <c r="J95" i="3"/>
  <c r="J93" i="3"/>
  <c r="BK91" i="3"/>
  <c r="BK340" i="2"/>
  <c r="J337" i="2"/>
  <c r="BK330" i="2"/>
  <c r="BK327" i="2"/>
  <c r="BK317" i="2"/>
  <c r="BK311" i="2"/>
  <c r="J308" i="2"/>
  <c r="BK306" i="2"/>
  <c r="BK302" i="2"/>
  <c r="J296" i="2"/>
  <c r="J290" i="2"/>
  <c r="BK278" i="2"/>
  <c r="BK267" i="2"/>
  <c r="J259" i="2"/>
  <c r="BK246" i="2"/>
  <c r="J236" i="2"/>
  <c r="J231" i="2"/>
  <c r="J219" i="2"/>
  <c r="J213" i="2"/>
  <c r="BK198" i="2"/>
  <c r="J190" i="2"/>
  <c r="BK185" i="2"/>
  <c r="BK179" i="2"/>
  <c r="BK172" i="2"/>
  <c r="J165" i="2"/>
  <c r="BK159" i="2"/>
  <c r="J155" i="2"/>
  <c r="BK152" i="2"/>
  <c r="BK146" i="2"/>
  <c r="BK142" i="2"/>
  <c r="J129" i="2"/>
  <c r="J122" i="2"/>
  <c r="J118" i="2"/>
  <c r="BK115" i="2"/>
  <c r="J111" i="2"/>
  <c r="J106" i="2"/>
  <c r="J104" i="2"/>
  <c r="J98" i="2"/>
  <c r="AS61" i="1"/>
  <c r="T97" i="2" l="1"/>
  <c r="P141" i="2"/>
  <c r="R141" i="2"/>
  <c r="P158" i="2"/>
  <c r="T316" i="2"/>
  <c r="T212" i="2"/>
  <c r="R334" i="2"/>
  <c r="R343" i="2"/>
  <c r="R342" i="2" s="1"/>
  <c r="BK90" i="3"/>
  <c r="BK104" i="3"/>
  <c r="J104" i="3"/>
  <c r="J66" i="3" s="1"/>
  <c r="T104" i="3"/>
  <c r="BK94" i="4"/>
  <c r="J94" i="4"/>
  <c r="J65" i="4" s="1"/>
  <c r="R94" i="4"/>
  <c r="BK132" i="4"/>
  <c r="J132" i="4"/>
  <c r="J66" i="4" s="1"/>
  <c r="R132" i="4"/>
  <c r="T132" i="4"/>
  <c r="P155" i="4"/>
  <c r="R155" i="4"/>
  <c r="BK281" i="4"/>
  <c r="J281" i="4" s="1"/>
  <c r="J69" i="4" s="1"/>
  <c r="R281" i="4"/>
  <c r="R179" i="4"/>
  <c r="BK299" i="4"/>
  <c r="J299" i="4"/>
  <c r="J70" i="4" s="1"/>
  <c r="P299" i="4"/>
  <c r="R299" i="4"/>
  <c r="P90" i="5"/>
  <c r="T90" i="5"/>
  <c r="P103" i="5"/>
  <c r="R103" i="5"/>
  <c r="P97" i="2"/>
  <c r="BK141" i="2"/>
  <c r="J141" i="2"/>
  <c r="J66" i="2" s="1"/>
  <c r="T141" i="2"/>
  <c r="T158" i="2"/>
  <c r="BK316" i="2"/>
  <c r="J316" i="2" s="1"/>
  <c r="J70" i="2" s="1"/>
  <c r="R316" i="2"/>
  <c r="R212" i="2"/>
  <c r="P334" i="2"/>
  <c r="T343" i="2"/>
  <c r="T342" i="2" s="1"/>
  <c r="R90" i="3"/>
  <c r="R104" i="3"/>
  <c r="P94" i="4"/>
  <c r="BK90" i="5"/>
  <c r="J90" i="5"/>
  <c r="J65" i="5" s="1"/>
  <c r="R90" i="5"/>
  <c r="R89" i="5" s="1"/>
  <c r="R88" i="5" s="1"/>
  <c r="BK103" i="5"/>
  <c r="J103" i="5"/>
  <c r="J66" i="5" s="1"/>
  <c r="T103" i="5"/>
  <c r="BK96" i="6"/>
  <c r="R96" i="6"/>
  <c r="BK132" i="6"/>
  <c r="J132" i="6"/>
  <c r="J66" i="6" s="1"/>
  <c r="P132" i="6"/>
  <c r="T132" i="6"/>
  <c r="P148" i="6"/>
  <c r="T148" i="6"/>
  <c r="P178" i="6"/>
  <c r="BK210" i="6"/>
  <c r="J210" i="6"/>
  <c r="J69" i="6" s="1"/>
  <c r="R210" i="6"/>
  <c r="BK292" i="6"/>
  <c r="J292" i="6"/>
  <c r="J71" i="6" s="1"/>
  <c r="R292" i="6"/>
  <c r="R223" i="6" s="1"/>
  <c r="T310" i="6"/>
  <c r="P90" i="7"/>
  <c r="BK103" i="7"/>
  <c r="J103" i="7" s="1"/>
  <c r="J66" i="7" s="1"/>
  <c r="P103" i="7"/>
  <c r="P93" i="8"/>
  <c r="BK130" i="8"/>
  <c r="J130" i="8"/>
  <c r="J66" i="8" s="1"/>
  <c r="R130" i="8"/>
  <c r="P256" i="8"/>
  <c r="P146" i="8"/>
  <c r="BK274" i="8"/>
  <c r="J274" i="8"/>
  <c r="J69" i="8" s="1"/>
  <c r="R274" i="8"/>
  <c r="P91" i="9"/>
  <c r="BK105" i="9"/>
  <c r="J105" i="9" s="1"/>
  <c r="J66" i="9" s="1"/>
  <c r="P105" i="9"/>
  <c r="BK97" i="2"/>
  <c r="J97" i="2" s="1"/>
  <c r="J65" i="2" s="1"/>
  <c r="R97" i="2"/>
  <c r="BK158" i="2"/>
  <c r="J158" i="2" s="1"/>
  <c r="J67" i="2" s="1"/>
  <c r="R158" i="2"/>
  <c r="P316" i="2"/>
  <c r="P212" i="2" s="1"/>
  <c r="BK334" i="2"/>
  <c r="J334" i="2" s="1"/>
  <c r="J71" i="2" s="1"/>
  <c r="T334" i="2"/>
  <c r="BK343" i="2"/>
  <c r="J343" i="2" s="1"/>
  <c r="J73" i="2" s="1"/>
  <c r="P343" i="2"/>
  <c r="P342" i="2"/>
  <c r="P90" i="3"/>
  <c r="T90" i="3"/>
  <c r="T89" i="3" s="1"/>
  <c r="T88" i="3" s="1"/>
  <c r="P104" i="3"/>
  <c r="T94" i="4"/>
  <c r="P132" i="4"/>
  <c r="BK155" i="4"/>
  <c r="J155" i="4" s="1"/>
  <c r="J67" i="4" s="1"/>
  <c r="T155" i="4"/>
  <c r="P281" i="4"/>
  <c r="P179" i="4" s="1"/>
  <c r="T281" i="4"/>
  <c r="T179" i="4" s="1"/>
  <c r="T299" i="4"/>
  <c r="P96" i="6"/>
  <c r="R178" i="6"/>
  <c r="P210" i="6"/>
  <c r="T292" i="6"/>
  <c r="T223" i="6" s="1"/>
  <c r="P310" i="6"/>
  <c r="T90" i="7"/>
  <c r="R103" i="7"/>
  <c r="R93" i="8"/>
  <c r="P130" i="8"/>
  <c r="BK256" i="8"/>
  <c r="J256" i="8"/>
  <c r="J68" i="8" s="1"/>
  <c r="R256" i="8"/>
  <c r="R146" i="8" s="1"/>
  <c r="P274" i="8"/>
  <c r="BK91" i="9"/>
  <c r="J91" i="9"/>
  <c r="J65" i="9" s="1"/>
  <c r="R91" i="9"/>
  <c r="T105" i="9"/>
  <c r="T96" i="6"/>
  <c r="R132" i="6"/>
  <c r="BK148" i="6"/>
  <c r="J148" i="6" s="1"/>
  <c r="J67" i="6" s="1"/>
  <c r="R148" i="6"/>
  <c r="BK178" i="6"/>
  <c r="J178" i="6" s="1"/>
  <c r="J68" i="6" s="1"/>
  <c r="T178" i="6"/>
  <c r="T210" i="6"/>
  <c r="P292" i="6"/>
  <c r="P223" i="6"/>
  <c r="BK310" i="6"/>
  <c r="J310" i="6"/>
  <c r="J72" i="6" s="1"/>
  <c r="R310" i="6"/>
  <c r="BK90" i="7"/>
  <c r="J90" i="7"/>
  <c r="J65" i="7" s="1"/>
  <c r="R90" i="7"/>
  <c r="R89" i="7" s="1"/>
  <c r="R88" i="7" s="1"/>
  <c r="T103" i="7"/>
  <c r="BK93" i="8"/>
  <c r="J93" i="8" s="1"/>
  <c r="J65" i="8" s="1"/>
  <c r="T93" i="8"/>
  <c r="T130" i="8"/>
  <c r="T256" i="8"/>
  <c r="T146" i="8"/>
  <c r="T274" i="8"/>
  <c r="T91" i="9"/>
  <c r="T90" i="9" s="1"/>
  <c r="T89" i="9" s="1"/>
  <c r="R105" i="9"/>
  <c r="J58" i="2"/>
  <c r="E83" i="2"/>
  <c r="J92" i="2"/>
  <c r="BE104" i="2"/>
  <c r="BE122" i="2"/>
  <c r="BE131" i="2"/>
  <c r="BE142" i="2"/>
  <c r="BE149" i="2"/>
  <c r="BE152" i="2"/>
  <c r="BE165" i="2"/>
  <c r="BE176" i="2"/>
  <c r="BE181" i="2"/>
  <c r="BE194" i="2"/>
  <c r="BE241" i="2"/>
  <c r="BE251" i="2"/>
  <c r="BE259" i="2"/>
  <c r="BE272" i="2"/>
  <c r="BE296" i="2"/>
  <c r="BE302" i="2"/>
  <c r="BE308" i="2"/>
  <c r="BE324" i="2"/>
  <c r="BE327" i="2"/>
  <c r="BE332" i="2"/>
  <c r="BK205" i="2"/>
  <c r="J205" i="2"/>
  <c r="J68" i="2" s="1"/>
  <c r="J56" i="3"/>
  <c r="J59" i="3"/>
  <c r="BE91" i="3"/>
  <c r="BE95" i="3"/>
  <c r="BE99" i="3"/>
  <c r="BE110" i="3"/>
  <c r="BE112" i="3"/>
  <c r="F59" i="4"/>
  <c r="BE102" i="4"/>
  <c r="BE106" i="4"/>
  <c r="BE111" i="4"/>
  <c r="BE115" i="4"/>
  <c r="BE120" i="4"/>
  <c r="BE145" i="4"/>
  <c r="BE165" i="4"/>
  <c r="BE200" i="4"/>
  <c r="BE205" i="4"/>
  <c r="BE250" i="4"/>
  <c r="BE258" i="4"/>
  <c r="BE275" i="4"/>
  <c r="BE282" i="4"/>
  <c r="BE302" i="4"/>
  <c r="BK179" i="4"/>
  <c r="J179" i="4" s="1"/>
  <c r="J68" i="4" s="1"/>
  <c r="J56" i="5"/>
  <c r="F59" i="5"/>
  <c r="E76" i="5"/>
  <c r="J84" i="5"/>
  <c r="BE91" i="5"/>
  <c r="BE93" i="5"/>
  <c r="BE97" i="5"/>
  <c r="BE99" i="5"/>
  <c r="BE106" i="5"/>
  <c r="J58" i="6"/>
  <c r="F59" i="6"/>
  <c r="E82" i="6"/>
  <c r="J91" i="6"/>
  <c r="BE97" i="6"/>
  <c r="BE110" i="6"/>
  <c r="BE112" i="6"/>
  <c r="BE114" i="6"/>
  <c r="BE124" i="6"/>
  <c r="BE138" i="6"/>
  <c r="BE141" i="6"/>
  <c r="BE149" i="6"/>
  <c r="BE162" i="6"/>
  <c r="BE164" i="6"/>
  <c r="BE171" i="6"/>
  <c r="BE190" i="6"/>
  <c r="J56" i="2"/>
  <c r="BE106" i="2"/>
  <c r="BE109" i="2"/>
  <c r="BE113" i="2"/>
  <c r="BE118" i="2"/>
  <c r="BE120" i="2"/>
  <c r="BE138" i="2"/>
  <c r="BE146" i="2"/>
  <c r="BE159" i="2"/>
  <c r="BE172" i="2"/>
  <c r="BE185" i="2"/>
  <c r="BE190" i="2"/>
  <c r="BE198" i="2"/>
  <c r="BE202" i="2"/>
  <c r="BE219" i="2"/>
  <c r="BE231" i="2"/>
  <c r="BE236" i="2"/>
  <c r="BE265" i="2"/>
  <c r="BE278" i="2"/>
  <c r="BE290" i="2"/>
  <c r="BE311" i="2"/>
  <c r="BE314" i="2"/>
  <c r="BE317" i="2"/>
  <c r="BE320" i="2"/>
  <c r="BE330" i="2"/>
  <c r="BE335" i="2"/>
  <c r="BE340" i="2"/>
  <c r="BE347" i="2"/>
  <c r="J58" i="3"/>
  <c r="E76" i="3"/>
  <c r="BE108" i="3"/>
  <c r="E50" i="4"/>
  <c r="J56" i="4"/>
  <c r="J59" i="4"/>
  <c r="J88" i="4"/>
  <c r="BE95" i="4"/>
  <c r="BE104" i="4"/>
  <c r="BE109" i="4"/>
  <c r="BE126" i="4"/>
  <c r="BE129" i="4"/>
  <c r="BE133" i="4"/>
  <c r="BE140" i="4"/>
  <c r="BE156" i="4"/>
  <c r="BE161" i="4"/>
  <c r="BE167" i="4"/>
  <c r="BE172" i="4"/>
  <c r="BE180" i="4"/>
  <c r="BE191" i="4"/>
  <c r="BE196" i="4"/>
  <c r="BE210" i="4"/>
  <c r="BE215" i="4"/>
  <c r="BE218" i="4"/>
  <c r="BE230" i="4"/>
  <c r="BE263" i="4"/>
  <c r="BE270" i="4"/>
  <c r="BE272" i="4"/>
  <c r="BE289" i="4"/>
  <c r="BE292" i="4"/>
  <c r="BE295" i="4"/>
  <c r="BE297" i="4"/>
  <c r="BE300" i="4"/>
  <c r="BE305" i="4"/>
  <c r="BE95" i="5"/>
  <c r="BE101" i="5"/>
  <c r="BE104" i="5"/>
  <c r="BE108" i="5"/>
  <c r="J56" i="6"/>
  <c r="BE99" i="6"/>
  <c r="BE105" i="6"/>
  <c r="BE107" i="6"/>
  <c r="BE119" i="6"/>
  <c r="BE122" i="6"/>
  <c r="BE129" i="6"/>
  <c r="BE133" i="6"/>
  <c r="BE144" i="6"/>
  <c r="BE156" i="6"/>
  <c r="BE176" i="6"/>
  <c r="BE179" i="6"/>
  <c r="BE184" i="6"/>
  <c r="BE186" i="6"/>
  <c r="BE188" i="6"/>
  <c r="BE197" i="6"/>
  <c r="BE207" i="6"/>
  <c r="BE211" i="6"/>
  <c r="BE214" i="6"/>
  <c r="BE217" i="6"/>
  <c r="BE224" i="6"/>
  <c r="BE246" i="6"/>
  <c r="BE278" i="6"/>
  <c r="BE286" i="6"/>
  <c r="BE296" i="6"/>
  <c r="E50" i="7"/>
  <c r="J56" i="7"/>
  <c r="J85" i="7"/>
  <c r="J59" i="8"/>
  <c r="BE97" i="8"/>
  <c r="BE99" i="8"/>
  <c r="BE108" i="8"/>
  <c r="BE116" i="8"/>
  <c r="BE140" i="8"/>
  <c r="BE156" i="8"/>
  <c r="BE171" i="8"/>
  <c r="BE184" i="8"/>
  <c r="BE203" i="8"/>
  <c r="BE224" i="8"/>
  <c r="BE234" i="8"/>
  <c r="BE249" i="8"/>
  <c r="BE254" i="8"/>
  <c r="BE257" i="8"/>
  <c r="BE260" i="8"/>
  <c r="BE272" i="8"/>
  <c r="BE277" i="8"/>
  <c r="E50" i="9"/>
  <c r="F59" i="9"/>
  <c r="BE109" i="9"/>
  <c r="BE111" i="9"/>
  <c r="BE113" i="9"/>
  <c r="BE116" i="9"/>
  <c r="F59" i="2"/>
  <c r="BE98" i="2"/>
  <c r="BE111" i="2"/>
  <c r="BE115" i="2"/>
  <c r="BE129" i="2"/>
  <c r="BE155" i="2"/>
  <c r="BE179" i="2"/>
  <c r="BE187" i="2"/>
  <c r="BE206" i="2"/>
  <c r="BE213" i="2"/>
  <c r="BE222" i="2"/>
  <c r="BE246" i="2"/>
  <c r="BE254" i="2"/>
  <c r="BE267" i="2"/>
  <c r="BE284" i="2"/>
  <c r="BE287" i="2"/>
  <c r="BE306" i="2"/>
  <c r="BE337" i="2"/>
  <c r="BE344" i="2"/>
  <c r="BE349" i="2"/>
  <c r="BK212" i="2"/>
  <c r="J212" i="2" s="1"/>
  <c r="J69" i="2" s="1"/>
  <c r="F59" i="3"/>
  <c r="BE93" i="3"/>
  <c r="BE97" i="3"/>
  <c r="BE101" i="3"/>
  <c r="BE105" i="3"/>
  <c r="BE100" i="4"/>
  <c r="BE113" i="4"/>
  <c r="BE143" i="4"/>
  <c r="BE150" i="4"/>
  <c r="BE177" i="4"/>
  <c r="BE187" i="4"/>
  <c r="BE221" i="4"/>
  <c r="BE234" i="4"/>
  <c r="BE239" i="4"/>
  <c r="BE248" i="4"/>
  <c r="BE256" i="4"/>
  <c r="BE266" i="4"/>
  <c r="BE279" i="4"/>
  <c r="BE285" i="4"/>
  <c r="J59" i="5"/>
  <c r="BE195" i="6"/>
  <c r="BE202" i="6"/>
  <c r="BE233" i="6"/>
  <c r="BE251" i="6"/>
  <c r="BE268" i="6"/>
  <c r="BE274" i="6"/>
  <c r="BE290" i="6"/>
  <c r="BE293" i="6"/>
  <c r="BE300" i="6"/>
  <c r="BE303" i="6"/>
  <c r="BE308" i="6"/>
  <c r="BE316" i="6"/>
  <c r="BK223" i="6"/>
  <c r="J223" i="6" s="1"/>
  <c r="J70" i="6" s="1"/>
  <c r="J58" i="7"/>
  <c r="F85" i="7"/>
  <c r="BE93" i="7"/>
  <c r="BE95" i="7"/>
  <c r="BE101" i="7"/>
  <c r="J56" i="8"/>
  <c r="F59" i="8"/>
  <c r="BE94" i="8"/>
  <c r="BE111" i="8"/>
  <c r="BE118" i="8"/>
  <c r="BE122" i="8"/>
  <c r="BE124" i="8"/>
  <c r="BE131" i="8"/>
  <c r="BE142" i="8"/>
  <c r="BE164" i="8"/>
  <c r="BE214" i="8"/>
  <c r="BE219" i="8"/>
  <c r="BE221" i="8"/>
  <c r="BE228" i="8"/>
  <c r="BE238" i="8"/>
  <c r="BE251" i="8"/>
  <c r="BE267" i="8"/>
  <c r="BE270" i="8"/>
  <c r="BE275" i="8"/>
  <c r="BE280" i="8"/>
  <c r="J56" i="9"/>
  <c r="J59" i="9"/>
  <c r="BE94" i="9"/>
  <c r="BE96" i="9"/>
  <c r="BE101" i="9"/>
  <c r="BE103" i="9"/>
  <c r="BE228" i="6"/>
  <c r="BE241" i="6"/>
  <c r="BE259" i="6"/>
  <c r="BE263" i="6"/>
  <c r="BE280" i="6"/>
  <c r="BE306" i="6"/>
  <c r="BE311" i="6"/>
  <c r="BE313" i="6"/>
  <c r="BE91" i="7"/>
  <c r="BE97" i="7"/>
  <c r="BE99" i="7"/>
  <c r="BE104" i="7"/>
  <c r="BE106" i="7"/>
  <c r="BE108" i="7"/>
  <c r="E50" i="8"/>
  <c r="J58" i="8"/>
  <c r="BE102" i="8"/>
  <c r="BE105" i="8"/>
  <c r="BE114" i="8"/>
  <c r="BE136" i="8"/>
  <c r="BE147" i="8"/>
  <c r="BE152" i="8"/>
  <c r="BE161" i="8"/>
  <c r="BE169" i="8"/>
  <c r="BE181" i="8"/>
  <c r="BE189" i="8"/>
  <c r="BE199" i="8"/>
  <c r="BE209" i="8"/>
  <c r="BE240" i="8"/>
  <c r="BE243" i="8"/>
  <c r="BE247" i="8"/>
  <c r="BE264" i="8"/>
  <c r="BK146" i="8"/>
  <c r="J146" i="8"/>
  <c r="J67" i="8" s="1"/>
  <c r="J58" i="9"/>
  <c r="BE92" i="9"/>
  <c r="BE99" i="9"/>
  <c r="BE106" i="9"/>
  <c r="BK115" i="9"/>
  <c r="J115" i="9" s="1"/>
  <c r="J67" i="9" s="1"/>
  <c r="F36" i="2"/>
  <c r="BA56" i="1" s="1"/>
  <c r="F38" i="5"/>
  <c r="BC60" i="1"/>
  <c r="J36" i="6"/>
  <c r="AW62" i="1" s="1"/>
  <c r="F37" i="7"/>
  <c r="BB63" i="1"/>
  <c r="F37" i="9"/>
  <c r="BB66" i="1" s="1"/>
  <c r="F39" i="2"/>
  <c r="BD56" i="1"/>
  <c r="F39" i="6"/>
  <c r="BD62" i="1" s="1"/>
  <c r="F39" i="9"/>
  <c r="BD66" i="1"/>
  <c r="F36" i="7"/>
  <c r="BA63" i="1" s="1"/>
  <c r="F38" i="9"/>
  <c r="BC66" i="1"/>
  <c r="AS54" i="1"/>
  <c r="F38" i="3"/>
  <c r="BC57" i="1"/>
  <c r="F39" i="4"/>
  <c r="BD59" i="1" s="1"/>
  <c r="J36" i="3"/>
  <c r="AW57" i="1"/>
  <c r="F38" i="4"/>
  <c r="BC59" i="1" s="1"/>
  <c r="F37" i="3"/>
  <c r="BB57" i="1"/>
  <c r="J36" i="4"/>
  <c r="AW59" i="1" s="1"/>
  <c r="J36" i="9"/>
  <c r="AW66" i="1"/>
  <c r="F38" i="7"/>
  <c r="BC63" i="1" s="1"/>
  <c r="J36" i="8"/>
  <c r="AW65" i="1"/>
  <c r="F36" i="3"/>
  <c r="BA57" i="1" s="1"/>
  <c r="F39" i="3"/>
  <c r="BD57" i="1" s="1"/>
  <c r="F36" i="4"/>
  <c r="BA59" i="1" s="1"/>
  <c r="F38" i="8"/>
  <c r="BC65" i="1" s="1"/>
  <c r="F37" i="4"/>
  <c r="BB59" i="1" s="1"/>
  <c r="F39" i="7"/>
  <c r="BD63" i="1" s="1"/>
  <c r="F36" i="8"/>
  <c r="BA65" i="1" s="1"/>
  <c r="F39" i="8"/>
  <c r="BD65" i="1" s="1"/>
  <c r="F38" i="2"/>
  <c r="BC56" i="1" s="1"/>
  <c r="J36" i="5"/>
  <c r="AW60" i="1" s="1"/>
  <c r="F37" i="2"/>
  <c r="BB56" i="1" s="1"/>
  <c r="F36" i="5"/>
  <c r="BA60" i="1" s="1"/>
  <c r="F37" i="5"/>
  <c r="BB60" i="1" s="1"/>
  <c r="F39" i="5"/>
  <c r="BD60" i="1" s="1"/>
  <c r="F38" i="6"/>
  <c r="BC62" i="1" s="1"/>
  <c r="J36" i="2"/>
  <c r="AW56" i="1" s="1"/>
  <c r="F36" i="6"/>
  <c r="BA62" i="1" s="1"/>
  <c r="J36" i="7"/>
  <c r="AW63" i="1" s="1"/>
  <c r="F37" i="8"/>
  <c r="BB65" i="1" s="1"/>
  <c r="F37" i="6"/>
  <c r="BB62" i="1" s="1"/>
  <c r="F36" i="9"/>
  <c r="BA66" i="1" s="1"/>
  <c r="T93" i="4" l="1"/>
  <c r="T92" i="4" s="1"/>
  <c r="P89" i="3"/>
  <c r="P88" i="3"/>
  <c r="AU57" i="1" s="1"/>
  <c r="R96" i="2"/>
  <c r="R95" i="2"/>
  <c r="P90" i="9"/>
  <c r="P89" i="9" s="1"/>
  <c r="AU66" i="1" s="1"/>
  <c r="P92" i="8"/>
  <c r="P91" i="8"/>
  <c r="AU65" i="1" s="1"/>
  <c r="R90" i="9"/>
  <c r="R89" i="9"/>
  <c r="BK95" i="6"/>
  <c r="J95" i="6" s="1"/>
  <c r="J64" i="6" s="1"/>
  <c r="P96" i="2"/>
  <c r="P95" i="2"/>
  <c r="AU56" i="1" s="1"/>
  <c r="T89" i="5"/>
  <c r="T88" i="5"/>
  <c r="P89" i="5"/>
  <c r="P88" i="5" s="1"/>
  <c r="AU60" i="1" s="1"/>
  <c r="BK89" i="3"/>
  <c r="J89" i="3"/>
  <c r="J64" i="3" s="1"/>
  <c r="T96" i="2"/>
  <c r="T95" i="2"/>
  <c r="T92" i="8"/>
  <c r="T91" i="8" s="1"/>
  <c r="R92" i="8"/>
  <c r="R91" i="8"/>
  <c r="T89" i="7"/>
  <c r="T88" i="7" s="1"/>
  <c r="P95" i="6"/>
  <c r="P94" i="6"/>
  <c r="AU62" i="1"/>
  <c r="P89" i="7"/>
  <c r="P88" i="7"/>
  <c r="AU63" i="1"/>
  <c r="R95" i="6"/>
  <c r="R94" i="6" s="1"/>
  <c r="R89" i="3"/>
  <c r="R88" i="3"/>
  <c r="T95" i="6"/>
  <c r="T94" i="6" s="1"/>
  <c r="P93" i="4"/>
  <c r="P92" i="4"/>
  <c r="AU59" i="1"/>
  <c r="R93" i="4"/>
  <c r="R92" i="4"/>
  <c r="BK96" i="2"/>
  <c r="J96" i="2"/>
  <c r="J64" i="2" s="1"/>
  <c r="BK342" i="2"/>
  <c r="J342" i="2"/>
  <c r="J72" i="2"/>
  <c r="BK89" i="5"/>
  <c r="J89" i="5"/>
  <c r="J64" i="5"/>
  <c r="J90" i="3"/>
  <c r="J65" i="3" s="1"/>
  <c r="J96" i="6"/>
  <c r="J65" i="6"/>
  <c r="BK90" i="9"/>
  <c r="J90" i="9" s="1"/>
  <c r="J64" i="9" s="1"/>
  <c r="BK93" i="4"/>
  <c r="J93" i="4"/>
  <c r="J64" i="4" s="1"/>
  <c r="BK89" i="7"/>
  <c r="BK88" i="7"/>
  <c r="J88" i="7"/>
  <c r="J32" i="7" s="1"/>
  <c r="AG63" i="1" s="1"/>
  <c r="AN63" i="1" s="1"/>
  <c r="BK92" i="8"/>
  <c r="BK91" i="8"/>
  <c r="J91" i="8"/>
  <c r="J63" i="8"/>
  <c r="BB61" i="1"/>
  <c r="AX61" i="1"/>
  <c r="J35" i="5"/>
  <c r="AV60" i="1"/>
  <c r="AT60" i="1" s="1"/>
  <c r="BD55" i="1"/>
  <c r="BA58" i="1"/>
  <c r="AW58" i="1"/>
  <c r="BC58" i="1"/>
  <c r="AY58" i="1" s="1"/>
  <c r="BD61" i="1"/>
  <c r="BC64" i="1"/>
  <c r="AY64" i="1" s="1"/>
  <c r="J35" i="2"/>
  <c r="AV56" i="1"/>
  <c r="AT56" i="1"/>
  <c r="J35" i="8"/>
  <c r="AV65" i="1" s="1"/>
  <c r="AT65" i="1" s="1"/>
  <c r="BA55" i="1"/>
  <c r="BA61" i="1"/>
  <c r="AW61" i="1" s="1"/>
  <c r="BA64" i="1"/>
  <c r="AW64" i="1"/>
  <c r="F35" i="3"/>
  <c r="AZ57" i="1" s="1"/>
  <c r="F35" i="5"/>
  <c r="AZ60" i="1"/>
  <c r="J35" i="7"/>
  <c r="AV63" i="1" s="1"/>
  <c r="AT63" i="1" s="1"/>
  <c r="BC55" i="1"/>
  <c r="BB58" i="1"/>
  <c r="AX58" i="1" s="1"/>
  <c r="BD64" i="1"/>
  <c r="J35" i="3"/>
  <c r="AV57" i="1" s="1"/>
  <c r="AT57" i="1" s="1"/>
  <c r="F35" i="7"/>
  <c r="AZ63" i="1"/>
  <c r="J35" i="6"/>
  <c r="AV62" i="1" s="1"/>
  <c r="AT62" i="1" s="1"/>
  <c r="BB55" i="1"/>
  <c r="F35" i="2"/>
  <c r="AZ56" i="1" s="1"/>
  <c r="J35" i="9"/>
  <c r="AV66" i="1"/>
  <c r="AT66" i="1" s="1"/>
  <c r="BC61" i="1"/>
  <c r="AY61" i="1"/>
  <c r="F35" i="4"/>
  <c r="AZ59" i="1" s="1"/>
  <c r="F35" i="9"/>
  <c r="AZ66" i="1"/>
  <c r="F35" i="8"/>
  <c r="AZ65" i="1" s="1"/>
  <c r="BD58" i="1"/>
  <c r="BB64" i="1"/>
  <c r="AX64" i="1"/>
  <c r="J35" i="4"/>
  <c r="AV59" i="1" s="1"/>
  <c r="AT59" i="1" s="1"/>
  <c r="F35" i="6"/>
  <c r="AZ62" i="1"/>
  <c r="J41" i="7" l="1"/>
  <c r="BK88" i="5"/>
  <c r="J88" i="5"/>
  <c r="J32" i="5" s="1"/>
  <c r="AG60" i="1" s="1"/>
  <c r="AN60" i="1" s="1"/>
  <c r="BK95" i="2"/>
  <c r="J95" i="2" s="1"/>
  <c r="J32" i="2" s="1"/>
  <c r="AG56" i="1" s="1"/>
  <c r="AN56" i="1" s="1"/>
  <c r="BK88" i="3"/>
  <c r="J88" i="3"/>
  <c r="J63" i="7"/>
  <c r="J89" i="7"/>
  <c r="J64" i="7" s="1"/>
  <c r="J92" i="8"/>
  <c r="J64" i="8"/>
  <c r="BK89" i="9"/>
  <c r="J89" i="9" s="1"/>
  <c r="J63" i="9" s="1"/>
  <c r="BK92" i="4"/>
  <c r="J92" i="4" s="1"/>
  <c r="J63" i="4" s="1"/>
  <c r="BK94" i="6"/>
  <c r="J94" i="6"/>
  <c r="J63" i="6" s="1"/>
  <c r="BD54" i="1"/>
  <c r="W33" i="1"/>
  <c r="BA54" i="1"/>
  <c r="W30" i="1" s="1"/>
  <c r="BC54" i="1"/>
  <c r="W32" i="1"/>
  <c r="BB54" i="1"/>
  <c r="W31" i="1" s="1"/>
  <c r="AU55" i="1"/>
  <c r="AU64" i="1"/>
  <c r="AZ64" i="1"/>
  <c r="AV64" i="1" s="1"/>
  <c r="AT64" i="1" s="1"/>
  <c r="AZ55" i="1"/>
  <c r="AV55" i="1"/>
  <c r="AU58" i="1"/>
  <c r="AU61" i="1"/>
  <c r="AW55" i="1"/>
  <c r="J32" i="8"/>
  <c r="AG65" i="1"/>
  <c r="AN65" i="1"/>
  <c r="AZ58" i="1"/>
  <c r="AV58" i="1" s="1"/>
  <c r="AT58" i="1" s="1"/>
  <c r="AZ61" i="1"/>
  <c r="AV61" i="1" s="1"/>
  <c r="AT61" i="1" s="1"/>
  <c r="AY55" i="1"/>
  <c r="AX55" i="1"/>
  <c r="J32" i="3"/>
  <c r="AG57" i="1" s="1"/>
  <c r="AN57" i="1" s="1"/>
  <c r="J63" i="2" l="1"/>
  <c r="J41" i="3"/>
  <c r="J63" i="3"/>
  <c r="J41" i="5"/>
  <c r="J63" i="5"/>
  <c r="J41" i="2"/>
  <c r="J41" i="8"/>
  <c r="AU54" i="1"/>
  <c r="AW54" i="1"/>
  <c r="AK30" i="1"/>
  <c r="AY54" i="1"/>
  <c r="J32" i="4"/>
  <c r="AG59" i="1" s="1"/>
  <c r="AN59" i="1" s="1"/>
  <c r="AX54" i="1"/>
  <c r="AZ54" i="1"/>
  <c r="AV54" i="1" s="1"/>
  <c r="AK29" i="1" s="1"/>
  <c r="J32" i="6"/>
  <c r="AG62" i="1"/>
  <c r="AN62" i="1" s="1"/>
  <c r="J32" i="9"/>
  <c r="AG66" i="1"/>
  <c r="AN66" i="1"/>
  <c r="AG55" i="1"/>
  <c r="AT55" i="1"/>
  <c r="AN55" i="1" l="1"/>
  <c r="J41" i="6"/>
  <c r="J41" i="4"/>
  <c r="J41" i="9"/>
  <c r="AT54" i="1"/>
  <c r="AG58" i="1"/>
  <c r="AN58" i="1"/>
  <c r="W29" i="1"/>
  <c r="AG64" i="1"/>
  <c r="AN64" i="1" s="1"/>
  <c r="AG61" i="1"/>
  <c r="AN61" i="1"/>
  <c r="AG54" i="1" l="1"/>
  <c r="AN54" i="1" s="1"/>
  <c r="AK26" i="1" l="1"/>
  <c r="AK35" i="1" s="1"/>
</calcChain>
</file>

<file path=xl/sharedStrings.xml><?xml version="1.0" encoding="utf-8"?>
<sst xmlns="http://schemas.openxmlformats.org/spreadsheetml/2006/main" count="10058" uniqueCount="1277">
  <si>
    <t>Export Komplet</t>
  </si>
  <si>
    <t>VZ</t>
  </si>
  <si>
    <t>2.0</t>
  </si>
  <si>
    <t>ZAMOK</t>
  </si>
  <si>
    <t>False</t>
  </si>
  <si>
    <t>{f534ed17-f14d-46e2-b1f4-39c47ed47cee}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</si>
  <si>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</si>
  <si>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</si>
  <si>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</si>
  <si>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</si>
  <si>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</si>
  <si>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</si>
  <si>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</si>
  <si>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</si>
  <si>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08/2021/HK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</si>
  <si>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</si>
  <si>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</si>
  <si>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mostních objektů v úseku Česká Lípa - Jiříkov</t>
  </si>
  <si>
    <t>KSO:</t>
  </si>
  <si>
    <t/>
  </si>
  <si>
    <t>CC-CZ:</t>
  </si>
  <si>
    <t>Místo:</t>
  </si>
  <si>
    <t xml:space="preserve"> </t>
  </si>
  <si>
    <t>Datum:</t>
  </si>
  <si>
    <t>19. 4. 2021</t>
  </si>
  <si>
    <t>Zadavatel:</t>
  </si>
  <si>
    <t>IČ:</t>
  </si>
  <si>
    <t>70994234</t>
  </si>
  <si>
    <t>Správa železnic, s.o., OŘ Hradec Králové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</si>
  <si>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</si>
  <si>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</si>
  <si>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</si>
  <si>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</si>
  <si>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</si>
  <si>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</si>
  <si>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</si>
  <si>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</si>
  <si>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</si>
  <si>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</si>
  <si>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</si>
  <si>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</si>
  <si>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</si>
  <si>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</si>
  <si>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</si>
  <si>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</si>
  <si>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</si>
  <si>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</si>
  <si>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</si>
  <si>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</si>
  <si>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</si>
  <si>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</si>
  <si>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</si>
  <si>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</si>
  <si>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</si>
  <si>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</si>
  <si>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</si>
  <si>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</si>
  <si>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</si>
  <si>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</si>
  <si>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</si>
  <si>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</si>
  <si>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</si>
  <si>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</si>
  <si>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</si>
  <si>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</si>
  <si>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</si>
  <si>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</si>
  <si>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</si>
  <si>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</si>
  <si>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</si>
  <si>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</si>
  <si>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</si>
  <si>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</si>
  <si>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</si>
  <si>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</si>
  <si>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</si>
  <si>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2021/01</t>
  </si>
  <si>
    <t>SO 01 - Propustek km 49,717</t>
  </si>
  <si>
    <t>STA</t>
  </si>
  <si>
    <t>1</t>
  </si>
  <si>
    <t>{d2dde6a2-c8a7-454c-bd30-672ffef175af}</t>
  </si>
  <si>
    <t>2</t>
  </si>
  <si>
    <t>/</t>
  </si>
  <si>
    <t>2021/01.1</t>
  </si>
  <si>
    <t>SO 01 -  P 49,717 stavební část</t>
  </si>
  <si>
    <t>Soupis</t>
  </si>
  <si>
    <t>{5280d295-ec5d-44eb-a9a3-8018007f6045}</t>
  </si>
  <si>
    <t>2021/01.2</t>
  </si>
  <si>
    <t>SO 01 - VRN1</t>
  </si>
  <si>
    <t>{28f7f526-da6e-4f61-bd16-6224b7676f2d}</t>
  </si>
  <si>
    <t>2021/02</t>
  </si>
  <si>
    <t>SO 02 - Most km 55,557</t>
  </si>
  <si>
    <t>{22212bb9-4e71-4e0d-959d-28d97713331a}</t>
  </si>
  <si>
    <t>2021/02.1</t>
  </si>
  <si>
    <t>SO 02 -  M 55,557 stavební část</t>
  </si>
  <si>
    <t>{13e56472-57db-4ca8-9596-109e4d924c78}</t>
  </si>
  <si>
    <t>2021/02.2</t>
  </si>
  <si>
    <t>SO 02 - VRN1</t>
  </si>
  <si>
    <t>{9d503f2e-0e77-422d-910b-bbba206adf52}</t>
  </si>
  <si>
    <t>2021/03</t>
  </si>
  <si>
    <t>SO 03 - Most km 58,822</t>
  </si>
  <si>
    <t>{92ecfc10-0db4-4efb-9b31-e76249fae06c}</t>
  </si>
  <si>
    <t>2021/03.1</t>
  </si>
  <si>
    <t>SO 03 -  M 58,822 stavební část</t>
  </si>
  <si>
    <t>{0434eb1d-1bba-40fe-a89b-2117e17e95cb}</t>
  </si>
  <si>
    <t>2021/03.2</t>
  </si>
  <si>
    <t>SO 03 - VRN1</t>
  </si>
  <si>
    <t>{b0419bda-0166-4abb-ad0d-cb44c0a33a74}</t>
  </si>
  <si>
    <t>2021/04</t>
  </si>
  <si>
    <t>SO 04 - Most km 62,427</t>
  </si>
  <si>
    <t>{1fcbd4a3-6fab-47e1-9533-c06065bfec79}</t>
  </si>
  <si>
    <t>2021/04.1</t>
  </si>
  <si>
    <t>SO 04 -  M 62,427 stavební část</t>
  </si>
  <si>
    <t>{9e95d2c2-9444-41ea-ba11-6e3c5f26651a}</t>
  </si>
  <si>
    <t>2021/04.2</t>
  </si>
  <si>
    <t>SO 04 - VRN1</t>
  </si>
  <si>
    <t>{203b74ad-a7e8-4df2-81f1-a329d0428a04}</t>
  </si>
  <si>
    <t>KRYCÍ LIST SOUPISU PRACÍ</t>
  </si>
  <si>
    <t>Objekt:</t>
  </si>
  <si>
    <t>2021/01 - SO 01 - Propustek km 49,717</t>
  </si>
  <si>
    <t>Soupis:</t>
  </si>
  <si>
    <t>2021/01.1 - SO 01 -  P 49,717 stavební část</t>
  </si>
  <si>
    <t>Častolovice u České Lípy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</si>
  <si>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</si>
  <si>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</si>
  <si>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</si>
  <si>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</si>
  <si>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</si>
  <si>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</si>
  <si>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</si>
  <si>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</si>
  <si>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</si>
  <si>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</si>
  <si>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  99 - Přesun hmot a manipulace se sutí</t>
  </si>
  <si>
    <t xml:space="preserve">    997 - Přesun sutě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</si>
  <si>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</si>
  <si>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</si>
  <si>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</si>
  <si>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</si>
  <si>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</si>
  <si>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</si>
  <si>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</si>
  <si>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</si>
  <si>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</si>
  <si>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</si>
  <si>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</si>
  <si>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</si>
  <si>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</si>
  <si>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</si>
  <si>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</si>
  <si>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</si>
  <si>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</si>
  <si>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</si>
  <si>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</si>
  <si>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</si>
  <si>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</si>
  <si>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</si>
  <si>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</si>
  <si>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2021 01</t>
  </si>
  <si>
    <t>4</t>
  </si>
  <si>
    <t>1198536693</t>
  </si>
  <si>
    <t>PP</t>
  </si>
  <si>
    <t>Odstranění křovin a stromů s odstraněním kořenů ručně průměru kmene do 100 mm jakékoliv plochy v rovině nebo ve svahu o sklonu do 1:5</t>
  </si>
  <si>
    <t>P</t>
  </si>
  <si>
    <t>Poznámka k položce:_x000D_
za křídly, ve vtokové a výtokové části</t>
  </si>
  <si>
    <t>VV</t>
  </si>
  <si>
    <t>7,3*5,0*4 "za křídly"</t>
  </si>
  <si>
    <t>3,0*10,0*0,5*7*2 "vtok a výtok"</t>
  </si>
  <si>
    <t>Součet</t>
  </si>
  <si>
    <t>111209111</t>
  </si>
  <si>
    <t>Spálení proutí a klestu</t>
  </si>
  <si>
    <t>1848968907</t>
  </si>
  <si>
    <t>Spálení proutí, klestu z prořezávek a odstraněných křovin pro jakoukoliv dřevinu</t>
  </si>
  <si>
    <t>3</t>
  </si>
  <si>
    <t>112211251</t>
  </si>
  <si>
    <t>Odstranění pařezů ručně D do 0,2 m ve svahu do 1:1 + odklizení a zasypání</t>
  </si>
  <si>
    <t>kus</t>
  </si>
  <si>
    <t>-1919103508</t>
  </si>
  <si>
    <t>Odstranění pařezu ručně na svahu přes 1:2 do 1:1 o průměru pařezu na řezné ploše přes 100 do 200 mm</t>
  </si>
  <si>
    <t>Poznámka k položce:_x000D_
úplné odstranění pařezů s kořeny na křídlech, a za křídlem KP1</t>
  </si>
  <si>
    <t>115001105</t>
  </si>
  <si>
    <t>Převedení vody potrubím DN do 600</t>
  </si>
  <si>
    <t>m</t>
  </si>
  <si>
    <t>-593736093</t>
  </si>
  <si>
    <t>Převedení vody potrubím průměru DN přes 300 do 600</t>
  </si>
  <si>
    <t>5</t>
  </si>
  <si>
    <t>115101202</t>
  </si>
  <si>
    <t>Čerpání vody na dopravní výšku do 10 m průměrný přítok do 1000 l/min</t>
  </si>
  <si>
    <t>hod</t>
  </si>
  <si>
    <t>1080187095</t>
  </si>
  <si>
    <t>Čerpání vody na dopravní výšku do 10 m s uvažovaným průměrným přítokem přes 500 do 1 000 l/min</t>
  </si>
  <si>
    <t>6</t>
  </si>
  <si>
    <t>115101301</t>
  </si>
  <si>
    <t>Pohotovost čerpací soupravy pro dopravní výšku do 10 m přítok do 500 l/min</t>
  </si>
  <si>
    <t>den</t>
  </si>
  <si>
    <t>-1993026991</t>
  </si>
  <si>
    <t>Pohotovost záložní čerpací soupravy pro dopravní výšku do 10 m s uvažovaným průměrným přítokem do 500 l/min</t>
  </si>
  <si>
    <t>7</t>
  </si>
  <si>
    <t>153191121</t>
  </si>
  <si>
    <t>Zřízení těsnění hradicích stěn ze zhutněné sypaniny</t>
  </si>
  <si>
    <t>m3</t>
  </si>
  <si>
    <t>1061285620</t>
  </si>
  <si>
    <t>Těsnění hradicích stěn nepropustnou hrázkou ze zhutněné sypaniny při stěně nebo nepropustnou výplní ze zhutněné sypaniny mezi stěnami zřízení</t>
  </si>
  <si>
    <t>Poznámka k položce:_x000D_
materiál z přebytečných nánosů</t>
  </si>
  <si>
    <t>8</t>
  </si>
  <si>
    <t>153191131</t>
  </si>
  <si>
    <t>Odstranění těsnění hradicích stěn ze zhutněné sypaniny</t>
  </si>
  <si>
    <t>-1915237241</t>
  </si>
  <si>
    <t>Těsnění hradicích stěn nepropustnou hrázkou ze zhutněné sypaniny při stěně nebo nepropustnou výplní ze zhutněné sypaniny mezi stěnami odstranění</t>
  </si>
  <si>
    <t>9</t>
  </si>
  <si>
    <t>162211321</t>
  </si>
  <si>
    <t>Vodorovné přemístění výkopku z horniny třídy těžitelnosti II, skupiny 4 a 5 stavebním kolečkem do 10 m</t>
  </si>
  <si>
    <t>761883038</t>
  </si>
  <si>
    <t>Vodorovné přemístění výkopku nebo sypaniny stavebním kolečkem s vyprázdněním kolečka na hromady nebo do dopravního prostředku na vzdálenost do 10 m z horniny třídy těžitelnosti II, skupiny 4 a 5</t>
  </si>
  <si>
    <t>10</t>
  </si>
  <si>
    <t>132312112</t>
  </si>
  <si>
    <t>Hloubení rýh š do 800 mm v nesoudržných horninách třídy těžitelnosti II, skupiny 4 ručně</t>
  </si>
  <si>
    <t>995986490</t>
  </si>
  <si>
    <t>Hloubení rýh šířky do 800 mm ručně zapažených i nezapažených, s urovnáním dna do předepsaného profilu a spádu v hornině třídy těžitelnosti II skupiny 4 nesoudržných</t>
  </si>
  <si>
    <t>Poznámka k položce:_x000D_
pro ztužující práhy dlažby</t>
  </si>
  <si>
    <t>(7*0,3*0,6) "výtok</t>
  </si>
  <si>
    <t>(5*0,3*0,6)+(4*0,3*0,6) "vtok zalomený prah"</t>
  </si>
  <si>
    <t>(10*0,3*0,5) "uložený bet. žlabovek"</t>
  </si>
  <si>
    <t>11</t>
  </si>
  <si>
    <t>166111111</t>
  </si>
  <si>
    <t>Přehození neulehlého výkopku z horniny třídy těžitelnosti II, skupiny 4 a 5 ručně</t>
  </si>
  <si>
    <t>-519827741</t>
  </si>
  <si>
    <t>Přehození neulehlého výkopku ručně z horniny třídy těžitelnosti II, skupiny 4 a 5</t>
  </si>
  <si>
    <t>12</t>
  </si>
  <si>
    <t>938131111</t>
  </si>
  <si>
    <t>Odstranění přebytečné zeminy (nánosů) u říms průčelního zdiva a křídel ručně</t>
  </si>
  <si>
    <t>650110484</t>
  </si>
  <si>
    <t>Poznámka k položce:_x000D_
za křídly a pod křídly</t>
  </si>
  <si>
    <t>7,3*0,5*0,5*4 "za křídly"</t>
  </si>
  <si>
    <t>5,5*0,5*1,0*2 "pod křídly vlevo"</t>
  </si>
  <si>
    <t>5,5*0,5*0,5*2 "pod křídly vpravo"</t>
  </si>
  <si>
    <t>13</t>
  </si>
  <si>
    <t>182351023</t>
  </si>
  <si>
    <t>Rozprostření ornice pl do 100 m2 ve svahu přes 1:5 tl vrstvy do 200 mm strojně</t>
  </si>
  <si>
    <t>855080265</t>
  </si>
  <si>
    <t>Rozprostření a urovnání ornice ve svahu sklonu přes 1:5 strojně při souvislé ploše do 100 m2, tl. vrstvy do 200 mm</t>
  </si>
  <si>
    <t>(4,380+15,500)/0,150</t>
  </si>
  <si>
    <t>Svislé a kompletní konstrukce</t>
  </si>
  <si>
    <t>14</t>
  </si>
  <si>
    <t>389381001</t>
  </si>
  <si>
    <t>Dobetonování prefabrikovaných konstrukcí</t>
  </si>
  <si>
    <t>1609436736</t>
  </si>
  <si>
    <t>Poznámka k položce:_x000D_
dobetonování částí říms</t>
  </si>
  <si>
    <t>0,33</t>
  </si>
  <si>
    <t>153271111</t>
  </si>
  <si>
    <t>Kotvičky pro výztuž stříkaného betonu do malty hl do 0,2 m z oceli BSt 500 D do 10 mm</t>
  </si>
  <si>
    <t>379945083</t>
  </si>
  <si>
    <t>Kotvičky pro výztuž stříkaného betonu z betonářské oceli BSt 500 do malty hloubky do 200 mm, průměru do 10 mm</t>
  </si>
  <si>
    <t>Poznámka k položce:_x000D_
kotvení dobetonávky říms</t>
  </si>
  <si>
    <t>16</t>
  </si>
  <si>
    <t>274313611</t>
  </si>
  <si>
    <t>Základové pásy z betonu tř. C 16/20</t>
  </si>
  <si>
    <t>130751070</t>
  </si>
  <si>
    <t>Základy z betonu prostého pasy betonu kamenem neprokládaného tř. C 16/20</t>
  </si>
  <si>
    <t>(0,7*0,5*2) "základy pod gabiony vlevo"</t>
  </si>
  <si>
    <t>17</t>
  </si>
  <si>
    <t>327215351</t>
  </si>
  <si>
    <t>Montáž obkladů opěrných zdí ze svařovaných gabionů úprava galfan vyplněné kamenem (bez jeho dodání)</t>
  </si>
  <si>
    <t>-1144849665</t>
  </si>
  <si>
    <t>Montáž obkladů opěrných zdí z drátokamenných košů (gabionů) tloušťky do 0,5 m vyplněných lomovým kamenen na sucho (materiál ve specifikaci) ze svařovaných panelů z ocelových sítí s povrchovou úpravou galfan</t>
  </si>
  <si>
    <t>2*(2*0,5*0,5) "gabiony vlevo"</t>
  </si>
  <si>
    <t>18</t>
  </si>
  <si>
    <t>M</t>
  </si>
  <si>
    <t>58381075</t>
  </si>
  <si>
    <t>haklík hrubý(1t=2,0m2)</t>
  </si>
  <si>
    <t>t</t>
  </si>
  <si>
    <t>1421390303</t>
  </si>
  <si>
    <t>1*2,7</t>
  </si>
  <si>
    <t>Vodorovné konstrukce</t>
  </si>
  <si>
    <t>19</t>
  </si>
  <si>
    <t>452318510</t>
  </si>
  <si>
    <t>Zajišťovací práh z betonu prostého se zvýšenými nároky na prostředí</t>
  </si>
  <si>
    <t>1466415389</t>
  </si>
  <si>
    <t>Zajišťovací práh z betonu prostého se zvýšenými nároky na prostředí na dně a ve svahu melioračních kanálů s patkami nebo bez patek</t>
  </si>
  <si>
    <t>Poznámka k položce:_x000D_
stabilizační koncový práh dlažby ve vtoku a výtoku - výška 0,6m a tl.0,2m,  dl. 2,0m</t>
  </si>
  <si>
    <t>20</t>
  </si>
  <si>
    <t>465513257</t>
  </si>
  <si>
    <t>Dlažba svahu u opěr z upraveného lomového žulového kamene tl 250 mm do lože C 25/30 pl přes 10 m2</t>
  </si>
  <si>
    <t>581013562</t>
  </si>
  <si>
    <t>Dlažba svahu u mostních opěr z upraveného lomového žulového kamene s vyspárováním maltou MC 25, šíře spáry 15 mm do betonového lože C 25/30 tloušťky 250 mm, plochy přes 10 m2</t>
  </si>
  <si>
    <t>Poznámka k položce:_x000D_
odláždění dna vodoteče</t>
  </si>
  <si>
    <t>4,9*1,75 "otvor"</t>
  </si>
  <si>
    <t>5*4*2 "vtok a výtok"</t>
  </si>
  <si>
    <t>6*2 "nátokový lichoběžník"</t>
  </si>
  <si>
    <t>451315111</t>
  </si>
  <si>
    <t>Podkladní nebo vyrovnávací vrstva z betonu C25/30 tl 100 mm</t>
  </si>
  <si>
    <t>483948374</t>
  </si>
  <si>
    <t>Podkladní nebo vyrovnávací vrstva z betonu prostého tř. C 25/30, ve vrstvě do 100 mm</t>
  </si>
  <si>
    <t xml:space="preserve">Poznámka k položce:_x000D_
dlažba </t>
  </si>
  <si>
    <t>27*0,3*0,5</t>
  </si>
  <si>
    <t>22</t>
  </si>
  <si>
    <t>935112111</t>
  </si>
  <si>
    <t>Osazení příkopového žlabu do betonu tl 100 mm z betonových tvárnic š 500 mm</t>
  </si>
  <si>
    <t>-1940495613</t>
  </si>
  <si>
    <t>27*0,30</t>
  </si>
  <si>
    <t>23</t>
  </si>
  <si>
    <t>966008211</t>
  </si>
  <si>
    <t>Bourání odvodňovacího žlabu z betonových příkopových tvárnic š do 500 mm</t>
  </si>
  <si>
    <t>-1604014136</t>
  </si>
  <si>
    <t>24</t>
  </si>
  <si>
    <t>911121211</t>
  </si>
  <si>
    <t>Výroba ocelového zábradli při opravách mostů</t>
  </si>
  <si>
    <t>2083673433</t>
  </si>
  <si>
    <t>Oprava ocelového zábradlí svařovaného nebo šroubovaného výroba</t>
  </si>
  <si>
    <t>Poznámka k položce:_x000D_
VMP min 2,2 vlevo</t>
  </si>
  <si>
    <t>2*6</t>
  </si>
  <si>
    <t>25</t>
  </si>
  <si>
    <t>911121311</t>
  </si>
  <si>
    <t>Montáž ocelového zábradli při opravách mostů</t>
  </si>
  <si>
    <t>-341991402</t>
  </si>
  <si>
    <t>Oprava ocelového zábradlí svařovaného nebo šroubovaného montáž</t>
  </si>
  <si>
    <t>26</t>
  </si>
  <si>
    <t>13011066</t>
  </si>
  <si>
    <t>úhelník ocelový rovnostranný jakost 11 375 60x60x5mm</t>
  </si>
  <si>
    <t>1836317857</t>
  </si>
  <si>
    <t>((6*6)*4,86)/1000 "madla"</t>
  </si>
  <si>
    <t>27</t>
  </si>
  <si>
    <t>13010428</t>
  </si>
  <si>
    <t>úhelník ocelový rovnostranný jakost 11 375 70x70x6mm</t>
  </si>
  <si>
    <t>1751603453</t>
  </si>
  <si>
    <t>Poznámka k položce:_x000D_
Hmotnost: 6,40 kg/m</t>
  </si>
  <si>
    <t xml:space="preserve">((1,4*8)*6,4)/1000 "sloupky vč vyložení" </t>
  </si>
  <si>
    <t>28</t>
  </si>
  <si>
    <t>13611238</t>
  </si>
  <si>
    <t>plech ocelový hladký jakost S 235 JR tl 15mm tabule</t>
  </si>
  <si>
    <t>CS ÚRS 2020 02</t>
  </si>
  <si>
    <t>-200415707</t>
  </si>
  <si>
    <t>Poznámka k položce:_x000D_
Hmotnost 720 kg/kus</t>
  </si>
  <si>
    <t>(0,0625*0,096)*16</t>
  </si>
  <si>
    <t>29</t>
  </si>
  <si>
    <t>451476111</t>
  </si>
  <si>
    <t>Podkladní vrstva pod ložiska z plastbetonu první vrstva tl 10 mm</t>
  </si>
  <si>
    <t>875957992</t>
  </si>
  <si>
    <t>Podkladní vrstva z plastbetonu pod mostními ložisky epoxidová pryskyřice první vrstva tl. 10 mm</t>
  </si>
  <si>
    <t>Poznámka k položce:_x000D_
podlití sloupků zábradlí</t>
  </si>
  <si>
    <t>(0,3*0,3)*10</t>
  </si>
  <si>
    <t>30</t>
  </si>
  <si>
    <t>451476112</t>
  </si>
  <si>
    <t>Podkladní vrstva pod ložiska z plastbetonu další vrstvy tl 10 mm</t>
  </si>
  <si>
    <t>1932796388</t>
  </si>
  <si>
    <t>Podkladní vrstva z plastbetonu pod mostními ložisky epoxidová pryskyřice každá další vrstva tl. 10 mm</t>
  </si>
  <si>
    <t>0,9*2 'Přepočtené koeficientem množství</t>
  </si>
  <si>
    <t>Úpravy povrchů, podlahy a osazování výplní</t>
  </si>
  <si>
    <t>31</t>
  </si>
  <si>
    <t>628613222</t>
  </si>
  <si>
    <t>Protikorozní ochrana OK mostu II.tř.- základní a podkladní epoxidový, vrchní PU nátěr bez metalizace</t>
  </si>
  <si>
    <t>-922739823</t>
  </si>
  <si>
    <t>Protikorozní ochrana ocelových mostních konstrukcí včetně otryskání povrchu základní a podkladní epoxidový a vrchní polyuretanový nátěr bez metalizace II. třídy</t>
  </si>
  <si>
    <t>Poznámka k položce:_x000D_
V cenách jsou započteny i náklady na dodávku písku a tryskání OK. tl.nátěru  min. 320 µm</t>
  </si>
  <si>
    <t>(0,2*12)*6 "madla"</t>
  </si>
  <si>
    <t>(0,2*1,1)*8 "sloupky"</t>
  </si>
  <si>
    <t>Ostatní konstrukce a práce, bourání</t>
  </si>
  <si>
    <t>32</t>
  </si>
  <si>
    <t>938111111</t>
  </si>
  <si>
    <t>Čištění zdiva opěr, pilířů, křídel od mechu a jiné vegetace</t>
  </si>
  <si>
    <t>-797268792</t>
  </si>
  <si>
    <t xml:space="preserve">Poznámka k položce:_x000D_
křídla </t>
  </si>
  <si>
    <t>5,5*4,85*0,5*4 "křídla"</t>
  </si>
  <si>
    <t>(27*0,3*0,3)*2 "stávající žlabovky"</t>
  </si>
  <si>
    <t>33</t>
  </si>
  <si>
    <t>966075141</t>
  </si>
  <si>
    <t>Odstranění kovového zábradlí vcelku</t>
  </si>
  <si>
    <t>536027055</t>
  </si>
  <si>
    <t>Odstranění různých konstrukcí na mostech kovového zábradlí vcelku</t>
  </si>
  <si>
    <t xml:space="preserve">6 "stávající zábradlí" </t>
  </si>
  <si>
    <t>34</t>
  </si>
  <si>
    <t>985131211</t>
  </si>
  <si>
    <t>Očištění ploch stěn, rubu kleneb a podlah sušeným křemičitým pískem</t>
  </si>
  <si>
    <t>-1358495357</t>
  </si>
  <si>
    <t>Očištění ploch stěn, rubu kleneb a podlah tryskání pískem sušeným</t>
  </si>
  <si>
    <t>(2*4,9*2,48) "opěry"</t>
  </si>
  <si>
    <t>(2,82*4,88) "klenba</t>
  </si>
  <si>
    <t>((5*4,5)-(7))*2 "čela mostu</t>
  </si>
  <si>
    <t>2*15*(0,6+0,4) "římsy"</t>
  </si>
  <si>
    <t>4*0,6*7</t>
  </si>
  <si>
    <t>35</t>
  </si>
  <si>
    <t>952904122</t>
  </si>
  <si>
    <t>Čištění mostních objektů - ruční odstranění nánosů z otvorů v přes 1,5 m</t>
  </si>
  <si>
    <t>2089117836</t>
  </si>
  <si>
    <t>Čištění mostních objektů odstranění nánosů z otvorů ručně, světlé výšky otvoru přes 1,5 m</t>
  </si>
  <si>
    <t>Poznámka k položce:_x000D_
včetně kamenů</t>
  </si>
  <si>
    <t>1,75*4,9*0,3</t>
  </si>
  <si>
    <t>36</t>
  </si>
  <si>
    <t>952904141</t>
  </si>
  <si>
    <t>Čištění mostních objektů - pročištění odvodňovačů ve zdivu</t>
  </si>
  <si>
    <t>617032040</t>
  </si>
  <si>
    <t>Čištění mostních objektů pročištění odvodňovačů ve zdivu</t>
  </si>
  <si>
    <t>2,0*2*2 "opěry"</t>
  </si>
  <si>
    <t>1,0*(12+12) "křídla"</t>
  </si>
  <si>
    <t>37</t>
  </si>
  <si>
    <t>952904152</t>
  </si>
  <si>
    <t>Čištění mostních objektů - pročištění vtoků a výtoků ručně</t>
  </si>
  <si>
    <t>283621699</t>
  </si>
  <si>
    <t>Čištění mostních objektů pročištění vtoků a výtoků ručně</t>
  </si>
  <si>
    <t>Poznámka k položce:_x000D_
mezi křídly do vzdálenosti 6,0m od čel včetně kamenů</t>
  </si>
  <si>
    <t>(1,75+6,0)*0,5*6,0*0,3*2</t>
  </si>
  <si>
    <t>38</t>
  </si>
  <si>
    <t>966023211</t>
  </si>
  <si>
    <t>Snesení nevyhovujících kamenných římsových desek na průčelním zdivu a křídlech</t>
  </si>
  <si>
    <t>1061857469</t>
  </si>
  <si>
    <t>Snesení kamenných římsových desek na průčelním zdivu a křídlech</t>
  </si>
  <si>
    <t>Poznámka k položce:_x000D_
u křídel přeskládání</t>
  </si>
  <si>
    <t xml:space="preserve">7,3*0,5*0,15*4 </t>
  </si>
  <si>
    <t>Součet"</t>
  </si>
  <si>
    <t>39</t>
  </si>
  <si>
    <t>317221111</t>
  </si>
  <si>
    <t>Osazení kamenných římsových desek do maltového lože</t>
  </si>
  <si>
    <t>1763254866</t>
  </si>
  <si>
    <t>40</t>
  </si>
  <si>
    <t>985142212</t>
  </si>
  <si>
    <t>Vysekání spojovací hmoty ze spár zdiva hl přes 40 mm dl do 12 m/m2</t>
  </si>
  <si>
    <t>-1455040527</t>
  </si>
  <si>
    <t>Vysekání spojovací hmoty ze spár zdiva včetně vyčištění hloubky spáry přes 40 mm délky spáry na 1 m2 upravované plochy přes 6 do 12 m</t>
  </si>
  <si>
    <t>Poznámka k položce:_x000D_
nevypadané spáry vpravo</t>
  </si>
  <si>
    <t>5,5*4,85*0,5*2*0,5 "křídla"</t>
  </si>
  <si>
    <t>41</t>
  </si>
  <si>
    <t>985223210</t>
  </si>
  <si>
    <t>Přezdívání kamenného zdiva do aktivované malty do 1 m3</t>
  </si>
  <si>
    <t>-1284912926</t>
  </si>
  <si>
    <t>Přezdívání zdiva do aktivované malty kamenného, objemu do 1 m3</t>
  </si>
  <si>
    <t>Poznámka k položce:_x000D_
přezdění křídel vlevo a horní řady křídla KP1 vč. lokálních oprav zdiva</t>
  </si>
  <si>
    <t>7,3*4,85*0,5*0,4*2 "křídla vlevo vč. lokálních oprav"</t>
  </si>
  <si>
    <t>7,3*0,35*0,4 "křídlo KP1 vč. lokálních oprav"</t>
  </si>
  <si>
    <t>42</t>
  </si>
  <si>
    <t>985222111</t>
  </si>
  <si>
    <t>Sbírání a třídění kamene ručně ze suti s očištěním</t>
  </si>
  <si>
    <t>1715687352</t>
  </si>
  <si>
    <t>Sbírání a třídění kamene nebo cihel ručně ze suti s očištěním kamene</t>
  </si>
  <si>
    <t>43</t>
  </si>
  <si>
    <t>985232112</t>
  </si>
  <si>
    <t>Hloubkové spárování zdiva aktivovanou maltou spára hl do 80 mm dl do 12 m/m2</t>
  </si>
  <si>
    <t>-448427323</t>
  </si>
  <si>
    <t>Hloubkové spárování zdiva hloubky přes 40 do 80 mm aktivovanou maltou délky spáry na 1 m2 upravované plochy přes 6 do 12 m</t>
  </si>
  <si>
    <t>Poznámka k položce:_x000D_
křídla 100% plochy</t>
  </si>
  <si>
    <t>44</t>
  </si>
  <si>
    <t>985111211</t>
  </si>
  <si>
    <t>Odsekání betonu stěn tl do 80 mm</t>
  </si>
  <si>
    <t>-125018931</t>
  </si>
  <si>
    <t>Odsekání vrstev betonu stěn, tloušťka odsekané vrstvy do 80 mm</t>
  </si>
  <si>
    <t>(2*4,9*2,48) "opěry 30%" *0,3</t>
  </si>
  <si>
    <t>(2,82*4,88) "klenba10%" *0,1</t>
  </si>
  <si>
    <t>((5*4,5)-(7))*2 "čela mostu 15%" *0,15</t>
  </si>
  <si>
    <t>45</t>
  </si>
  <si>
    <t>985311118</t>
  </si>
  <si>
    <t>Reprofilace stěn cementovými sanačními maltami tl 80 mm</t>
  </si>
  <si>
    <t>-556808778</t>
  </si>
  <si>
    <t>Reprofilace betonu sanačními maltami na cementové bázi ručně stěn, tloušťky přes 70 do 80 mm</t>
  </si>
  <si>
    <t>46</t>
  </si>
  <si>
    <t>985311112</t>
  </si>
  <si>
    <t>Reprofilace stěn cementovými sanačními maltami tl 20 mm</t>
  </si>
  <si>
    <t>-1113471176</t>
  </si>
  <si>
    <t>Reprofilace betonu sanačními maltami na cementové bázi ručně stěn, tloušťky přes 10 do 20 mm</t>
  </si>
  <si>
    <t>2*6*(0,25+0,5+0,1) "římsy mostu"</t>
  </si>
  <si>
    <t>47</t>
  </si>
  <si>
    <t>985323112</t>
  </si>
  <si>
    <t>Spojovací můstek reprofilovaného betonu na cementové bázi tl 2 mm</t>
  </si>
  <si>
    <t>-1629115325</t>
  </si>
  <si>
    <t>Spojovací můstek reprofilovaného betonu na cementové bázi, tloušťky 2 mm</t>
  </si>
  <si>
    <t>13,317+10,2</t>
  </si>
  <si>
    <t>48</t>
  </si>
  <si>
    <t>985442113</t>
  </si>
  <si>
    <t>Přídavná šroubovitá nerezová výztuž 1 kotva D 8 mm ve vrtu vyvrtaném příklepem</t>
  </si>
  <si>
    <t>1547467601</t>
  </si>
  <si>
    <t>Přídavná šroubovitá nerezová výztuž pro sanaci trhlin ve vrtu včetně vyvrtání příklepovými vrtáky a zalití kotevní maltou 1 kotva průměru 8 mm</t>
  </si>
  <si>
    <t>Poznámka k položce:_x000D_
zajištění svislých trhlin u čel, vodorovně po třech kusech o délce 1,5 m na obou stranách</t>
  </si>
  <si>
    <t>1,5*3*2 "čela"</t>
  </si>
  <si>
    <t>1,5*2*2 "v římse mostu"</t>
  </si>
  <si>
    <t>49</t>
  </si>
  <si>
    <t>941111111</t>
  </si>
  <si>
    <t>Montáž lešení řadového trubkového lehkého s podlahami zatížení do 200 kg/m2 š do 0,9 m v do 10 m</t>
  </si>
  <si>
    <t>-1123733849</t>
  </si>
  <si>
    <t>Montáž lešení řadového trubkového lehkého pracovního s podlahami s provozním zatížením tř. 3 do 200 kg/m2 šířky tř. W06 od 0,6 do 0,9 m, výšky do 10 m</t>
  </si>
  <si>
    <t>50</t>
  </si>
  <si>
    <t>941111211</t>
  </si>
  <si>
    <t>Příplatek k lešení řadovému trubkovému lehkému s podlahami š 0,9 m v 10 m za první a ZKD den použití</t>
  </si>
  <si>
    <t>2060301572</t>
  </si>
  <si>
    <t>Montáž lešení řadového trubkového lehkého pracovního s podlahami s provozním zatížením tř. 3 do 200 kg/m2 Příplatek za první a každý další den použití lešení k ceně -1111</t>
  </si>
  <si>
    <t>108,654*30</t>
  </si>
  <si>
    <t>51</t>
  </si>
  <si>
    <t>941111811</t>
  </si>
  <si>
    <t>Demontáž lešení řadového trubkového lehkého s podlahami zatížení do 200 kg/m2 š do 0,9 m v do 10 m</t>
  </si>
  <si>
    <t>-2060211891</t>
  </si>
  <si>
    <t>Demontáž lešení řadového trubkového lehkého pracovního s podlahami s provozním zatížením tř. 3 do 200 kg/m2 šířky tř. W06 od 0,6 do 0,9 m, výšky do 10 m</t>
  </si>
  <si>
    <t>52</t>
  </si>
  <si>
    <t>944111111</t>
  </si>
  <si>
    <t>Montáž ochranného zábradlí trubkového na vnějších stranách objektů odkloněného od svislice do 15°</t>
  </si>
  <si>
    <t>-1938142645</t>
  </si>
  <si>
    <t>Montáž ochranného zábradlí trubkového na vnějších volných stranách objektů odkloněného od svislice do 15°</t>
  </si>
  <si>
    <t>108,654/3</t>
  </si>
  <si>
    <t>53</t>
  </si>
  <si>
    <t>944111211</t>
  </si>
  <si>
    <t>Příplatek k ochrannému zábradlí trubkovému na vnějších stranách objektů za první a ZKD den použití</t>
  </si>
  <si>
    <t>520443608</t>
  </si>
  <si>
    <t>Montáž ochranného zábradlí trubkového Příplatek za první a každý další den použití zábradlí k ceně -1111</t>
  </si>
  <si>
    <t>36,218*30</t>
  </si>
  <si>
    <t>54</t>
  </si>
  <si>
    <t>944111811</t>
  </si>
  <si>
    <t>Demontáž ochranného zábradlí trubkového na vnějších stranách objektů odkloněného od svislice do 15°</t>
  </si>
  <si>
    <t>-166971596</t>
  </si>
  <si>
    <t>Demontáž ochranného zábradlí trubkového na vnějších volných stranách objektů odkloněného od svislice do 15°</t>
  </si>
  <si>
    <t>99</t>
  </si>
  <si>
    <t>Přesun hmot a manipulace se sutí</t>
  </si>
  <si>
    <t>55</t>
  </si>
  <si>
    <t>997211511</t>
  </si>
  <si>
    <t>Vodorovná doprava suti po suchu na vzdálenost do 1 km</t>
  </si>
  <si>
    <t>45139986</t>
  </si>
  <si>
    <t>Vodorovná doprava suti nebo vybouraných hmot suti se složením a hrubým urovnáním, na vzdálenost do 1 km</t>
  </si>
  <si>
    <t>59,366</t>
  </si>
  <si>
    <t>56</t>
  </si>
  <si>
    <t>997211519</t>
  </si>
  <si>
    <t>Příplatek ZKD 1 km u vodorovné dopravy suti</t>
  </si>
  <si>
    <t>-857568494</t>
  </si>
  <si>
    <t>Vodorovná doprava suti nebo vybouraných hmot suti se složením a hrubým urovnáním, na vzdálenost Příplatek k ceně za každý další i započatý 1 km přes 1 km</t>
  </si>
  <si>
    <t>59,366*20</t>
  </si>
  <si>
    <t>57</t>
  </si>
  <si>
    <t>997211612</t>
  </si>
  <si>
    <t>Nakládání vybouraných hmot na dopravní prostředky pro vodorovnou dopravu</t>
  </si>
  <si>
    <t>-1794641423</t>
  </si>
  <si>
    <t>Nakládání suti nebo vybouraných hmot na dopravní prostředky pro vodorovnou dopravu vybouraných hmot</t>
  </si>
  <si>
    <t>58</t>
  </si>
  <si>
    <t>997221615</t>
  </si>
  <si>
    <t>Poplatek za uložení na skládce (skládkovné) stavebního odpadu betonového kód odpadu 17 01 01</t>
  </si>
  <si>
    <t>940741480</t>
  </si>
  <si>
    <t>Poplatek za uložení stavebního odpadu na skládce (skládkovné) z prostého betonu zatříděného do Katalogu odpadů pod kódem 17 01 01</t>
  </si>
  <si>
    <t>59</t>
  </si>
  <si>
    <t>998212111</t>
  </si>
  <si>
    <t>Přesun hmot pro mosty zděné, monolitické betonové nebo ocelové v do 20 m</t>
  </si>
  <si>
    <t>-1644476374</t>
  </si>
  <si>
    <t>Přesun hmot pro mosty zděné, betonové monolitické, spřažené ocelobetonové nebo kovové vodorovná dopravní vzdálenost do 100 m výška mostu do 20 m</t>
  </si>
  <si>
    <t>60</t>
  </si>
  <si>
    <t>998212191</t>
  </si>
  <si>
    <t>Příplatek k přesunu hmot pro mosty zděné nebo monolitické za zvětšený přesun do 1000 m</t>
  </si>
  <si>
    <t>1483512719</t>
  </si>
  <si>
    <t>Přesun hmot pro mosty zděné, betonové monolitické, spřažené ocelobetonové nebo kovové Příplatek k cenám za zvětšený přesun přes přes vymezenou největší dopravní vzdálenost do 1000 m</t>
  </si>
  <si>
    <t>997</t>
  </si>
  <si>
    <t>Přesun sutě</t>
  </si>
  <si>
    <t>61</t>
  </si>
  <si>
    <t>997211211</t>
  </si>
  <si>
    <t>Svislá doprava vybouraných hmot na v 3,5 m</t>
  </si>
  <si>
    <t>-1626247604</t>
  </si>
  <si>
    <t>62</t>
  </si>
  <si>
    <t>997211219</t>
  </si>
  <si>
    <t>Příplatek ZKD 3,5 m výšky u svislé dopravy vybouraných hmot</t>
  </si>
  <si>
    <t>1304387323</t>
  </si>
  <si>
    <t>83,881*2</t>
  </si>
  <si>
    <t>63</t>
  </si>
  <si>
    <t>997241538</t>
  </si>
  <si>
    <t>Nakládání nebo překládání suti</t>
  </si>
  <si>
    <t>1694790613</t>
  </si>
  <si>
    <t>Doprava vybouraných hmot, konstrukcí nebo suti nakládání nebo překládání suti</t>
  </si>
  <si>
    <t>PSV</t>
  </si>
  <si>
    <t>Práce a dodávky PSV</t>
  </si>
  <si>
    <t>767</t>
  </si>
  <si>
    <t>Konstrukce zámečnické</t>
  </si>
  <si>
    <t>64</t>
  </si>
  <si>
    <t>767591012</t>
  </si>
  <si>
    <t>Montáž podlah nebo podest z kompozitních pochůzných skládaných roštů o hmotnosti do 30 kg/m2</t>
  </si>
  <si>
    <t>-1609512915</t>
  </si>
  <si>
    <t>Montáž výrobků z kompozitů podlah nebo podest z pochůzných skládaných roštů hmotnosti přes 15 do 30 kg/m2</t>
  </si>
  <si>
    <t>6*0,2</t>
  </si>
  <si>
    <t>65</t>
  </si>
  <si>
    <t>63126002</t>
  </si>
  <si>
    <t>rošt kompozitní pochůzný litý 30x30/30mm A15</t>
  </si>
  <si>
    <t>199055501</t>
  </si>
  <si>
    <t>66</t>
  </si>
  <si>
    <t>767591021</t>
  </si>
  <si>
    <t>Příplatek k montáži podlahového kompozitního roštu za zkrácení a úpravu</t>
  </si>
  <si>
    <t>1857885953</t>
  </si>
  <si>
    <t>Montáž výrobků z kompozitů podlah nebo podest Příplatek k cenám za zkrácení a úpravu roštu</t>
  </si>
  <si>
    <t>2021/01.2 - SO 01 - VRN1</t>
  </si>
  <si>
    <t>VRN - Vedlejší rozpočtové náklady</t>
  </si>
  <si>
    <t xml:space="preserve">    VRN3 - Zařízení staveniště</t>
  </si>
  <si>
    <t xml:space="preserve">    VRN6 - Územní vlivy</t>
  </si>
  <si>
    <t>VRN</t>
  </si>
  <si>
    <t>Vedlejší rozpočtové náklady</t>
  </si>
  <si>
    <t>VRN3</t>
  </si>
  <si>
    <t>Zařízení staveniště</t>
  </si>
  <si>
    <t>032002000</t>
  </si>
  <si>
    <t>Vybavení staveniště</t>
  </si>
  <si>
    <t>soubor</t>
  </si>
  <si>
    <t>1024</t>
  </si>
  <si>
    <t>1134391064</t>
  </si>
  <si>
    <t>034002000</t>
  </si>
  <si>
    <t>Zabezpečení staveniště</t>
  </si>
  <si>
    <t>-440552195</t>
  </si>
  <si>
    <t>035002000</t>
  </si>
  <si>
    <t>Pronájmy ploch, objektů</t>
  </si>
  <si>
    <t>1243124067</t>
  </si>
  <si>
    <t>039002000</t>
  </si>
  <si>
    <t>Zrušení zařízení staveniště</t>
  </si>
  <si>
    <t>2058435351</t>
  </si>
  <si>
    <t>039203000</t>
  </si>
  <si>
    <t>Úprava terénu po zrušení zařízení staveniště</t>
  </si>
  <si>
    <t>-609757065</t>
  </si>
  <si>
    <t>032403000</t>
  </si>
  <si>
    <t>Provizorní komunikace</t>
  </si>
  <si>
    <t>-1702966287</t>
  </si>
  <si>
    <t xml:space="preserve">Poznámka k položce:_x000D_
Úprava polní a lesní cesty, vyspravení štěrkodrtí vč. geotextílie </t>
  </si>
  <si>
    <t>VRN6</t>
  </si>
  <si>
    <t>Územní vlivy</t>
  </si>
  <si>
    <t>041903000</t>
  </si>
  <si>
    <t>Dozor jiné osoby</t>
  </si>
  <si>
    <t>-1080660175</t>
  </si>
  <si>
    <t>Poznámka k položce:_x000D_
bezpečnostní hlídka</t>
  </si>
  <si>
    <t>061002000</t>
  </si>
  <si>
    <t>Vliv klimatických podmínek</t>
  </si>
  <si>
    <t>-1276398910</t>
  </si>
  <si>
    <t>062002000</t>
  </si>
  <si>
    <t>Ztížené dopravní podmínky</t>
  </si>
  <si>
    <t>1732477219</t>
  </si>
  <si>
    <t>065002000</t>
  </si>
  <si>
    <t>Mimostaveništní doprava materiálů</t>
  </si>
  <si>
    <t>-1302314127</t>
  </si>
  <si>
    <t>2021/02 - SO 02 - Most km 55,557</t>
  </si>
  <si>
    <t>2021/02.1 - SO 02 -  M 55,557 stavební část</t>
  </si>
  <si>
    <t>Skalice u České Lípy</t>
  </si>
  <si>
    <t xml:space="preserve">    2 - Zakládání</t>
  </si>
  <si>
    <t>-86039368</t>
  </si>
  <si>
    <t>Poznámka k položce:_x000D_
přesypávka, svahy a pod mostem</t>
  </si>
  <si>
    <t>20,0*5,0*4+12,0*10,0*2+4,0*1,5*4</t>
  </si>
  <si>
    <t>-485997616</t>
  </si>
  <si>
    <t>112151311</t>
  </si>
  <si>
    <t>Kácení stromu bez postupného spouštění koruny a kmene D do 0,2 m</t>
  </si>
  <si>
    <t>-1762271242</t>
  </si>
  <si>
    <t>Pokácení stromu postupné bez spouštění částí kmene a koruny o průměru na řezné ploše pařezu přes 100 do 200 mm</t>
  </si>
  <si>
    <t>112151312</t>
  </si>
  <si>
    <t>Kácení stromu bez postupného spouštění koruny a kmene D do 0,3 m</t>
  </si>
  <si>
    <t>2076755617</t>
  </si>
  <si>
    <t>Pokácení stromu postupné bez spouštění částí kmene a koruny o průměru na řezné ploše pařezu přes 200 do 300 mm</t>
  </si>
  <si>
    <t>115001106</t>
  </si>
  <si>
    <t>Převedení vody potrubím DN do 900</t>
  </si>
  <si>
    <t>-490045622</t>
  </si>
  <si>
    <t>Převedení vody potrubím průměru DN přes 600 do 900</t>
  </si>
  <si>
    <t>1641605390</t>
  </si>
  <si>
    <t>1681223153</t>
  </si>
  <si>
    <t>-669245369</t>
  </si>
  <si>
    <t>132412111</t>
  </si>
  <si>
    <t>Hloubení rýh š do 800 mm v soudržných horninách třídy těžitelnosti II, skupiny 5 ručně</t>
  </si>
  <si>
    <t>1557836506</t>
  </si>
  <si>
    <t>Hloubení rýh šířky do 800 mm ručně zapažených i nezapažených, s urovnáním dna do předepsaného profilu a spádu v hornině třídy těžitelnosti II skupiny 5 soudržných</t>
  </si>
  <si>
    <t>23,0*0,8*0,4*2 "základ podél opěr"</t>
  </si>
  <si>
    <t>5,0*0,8*0,4*2 "základ u výtoku a nátoku"</t>
  </si>
  <si>
    <t>Poznámka k položce:_x000D_
za křídly, čely a pod křídly</t>
  </si>
  <si>
    <t>10,0*0,5*0,5*4+10,0*0,5*0,5*2 "za křídly a za čely"</t>
  </si>
  <si>
    <t>8,0*0,5*1,0*4 "pod křídly"</t>
  </si>
  <si>
    <t>-1042728358</t>
  </si>
  <si>
    <t>17,920</t>
  </si>
  <si>
    <t>-1470240635</t>
  </si>
  <si>
    <t>(17,920+31)/0,10</t>
  </si>
  <si>
    <t>Zakládání</t>
  </si>
  <si>
    <t>274322611</t>
  </si>
  <si>
    <t>Základové pasy ze ŽB se zvýšenými nároky na prostředí tř. C 30/37</t>
  </si>
  <si>
    <t>1360496822</t>
  </si>
  <si>
    <t>Základy z betonu železového (bez výztuže) pasy z betonu se zvýšenými nároky na prostředí tř. C 30/37</t>
  </si>
  <si>
    <t>23,0*0,5*0,75*2  "základy u opěr"</t>
  </si>
  <si>
    <t>5,0*0,40*0,75*4 "základ zídky vtok a výtok"</t>
  </si>
  <si>
    <t>23,0*0,15*1,0*2 "nadzemní zídky"</t>
  </si>
  <si>
    <t>5,0*0,15*1*4 "nadzemní zídky vtok a výtok"</t>
  </si>
  <si>
    <t>274356021</t>
  </si>
  <si>
    <t>Bednění základových pasů ploch rovinných zřízení</t>
  </si>
  <si>
    <t>-708032367</t>
  </si>
  <si>
    <t>Bednění základů z betonu prostého nebo železového pasů pro plochy rovinné zřízení</t>
  </si>
  <si>
    <t>274356022</t>
  </si>
  <si>
    <t>Bednění základových pasů ploch rovinných odstranění</t>
  </si>
  <si>
    <t>249381904</t>
  </si>
  <si>
    <t>Bednění základů z betonu prostého nebo železového pasů pro plochy rovinné odstranění</t>
  </si>
  <si>
    <t>274362021</t>
  </si>
  <si>
    <t>Výztuž základových pasů svařovanými sítěmi Kari</t>
  </si>
  <si>
    <t>1975823190</t>
  </si>
  <si>
    <t>Výztuž základů pasů ze svařovaných sítí z drátů typu KARI</t>
  </si>
  <si>
    <t>Poznámka k položce:_x000D_
KARI sítě pro vyztužení ochranných zídek</t>
  </si>
  <si>
    <t>1,75*33,0*2*2*0,006</t>
  </si>
  <si>
    <t>985564225</t>
  </si>
  <si>
    <t>Kotvičky pro výztuž stříkaného betonu hl o 400 mm z oceli D 20 mm do chemické malty</t>
  </si>
  <si>
    <t>1147105403</t>
  </si>
  <si>
    <t>Kotvičky pro výztuž stříkaného betonu z betonářské oceli do chemické malty, hloubky kotvení přes 200 do 400 mm, průměru přes 16 do 20 mm</t>
  </si>
  <si>
    <t>Poznámka k položce:_x000D_
kotvení betonových ochranných zídek do opěr - 2 kotvy po 0,5m</t>
  </si>
  <si>
    <t>55*2*2</t>
  </si>
  <si>
    <t>317321118</t>
  </si>
  <si>
    <t>Mostní římsy ze ŽB C 30/37</t>
  </si>
  <si>
    <t>-1443581215</t>
  </si>
  <si>
    <t>Římsy ze železového betonu C 30/37</t>
  </si>
  <si>
    <t>Poznámka k položce:_x000D_
část křídla KL2</t>
  </si>
  <si>
    <t>6,0*0,5*0,2 "křídlo KL2"</t>
  </si>
  <si>
    <t>317353121</t>
  </si>
  <si>
    <t>Bednění mostních říms všech tvarů - zřízení</t>
  </si>
  <si>
    <t>516052448</t>
  </si>
  <si>
    <t>Bednění mostní římsy zřízení všech tvarů</t>
  </si>
  <si>
    <t>6,0*0,3*2+0,5</t>
  </si>
  <si>
    <t>317353221</t>
  </si>
  <si>
    <t>Bednění mostních říms všech tvarů - odstranění</t>
  </si>
  <si>
    <t>1932487082</t>
  </si>
  <si>
    <t>Bednění mostní římsy odstranění všech tvarů</t>
  </si>
  <si>
    <t>317361411</t>
  </si>
  <si>
    <t>Výztuž mostních říms ze svařovaných sítí do 6 kg/m2</t>
  </si>
  <si>
    <t>156129339</t>
  </si>
  <si>
    <t>Výztuž mostních železobetonových říms ze svařovaných sítí do 6 kg/m2</t>
  </si>
  <si>
    <t>Poznámka k položce:_x000D_
KARI sítě pro novou křídelní římsu na KL2</t>
  </si>
  <si>
    <t>6,0*0,5*2*0,006</t>
  </si>
  <si>
    <t>953961114</t>
  </si>
  <si>
    <t>Kotvy chemickým tmelem M 16 hl 125 mm do betonu, ŽB nebo kamene s vyvrtáním otvoru</t>
  </si>
  <si>
    <t>1510324600</t>
  </si>
  <si>
    <t>Kotvy chemické s vyvrtáním otvoru do betonu, železobetonu nebo tvrdého kamene tmel, velikost M 16, hloubka 125 mm</t>
  </si>
  <si>
    <t>Poznámka k položce:_x000D_
usazení dvojic kotev po 0,5m do kamenné zdi křídla KL2  pro svázání s novou ŽB římsou</t>
  </si>
  <si>
    <t>13,0*2</t>
  </si>
  <si>
    <t>54879004</t>
  </si>
  <si>
    <t>patrona chemická M16x125mm</t>
  </si>
  <si>
    <t>1282308415</t>
  </si>
  <si>
    <t>Poznámka k položce:_x000D_
křídla a čela cca 10% plochy zdiva</t>
  </si>
  <si>
    <t>8,0*6,2*0,5*4*0,1 "křídla"</t>
  </si>
  <si>
    <t>((6,0+10,0)*0,5*6,3-pi*3,75*0,5*3,75*0,5*0,5-2,9*3,75)*0,1 "čelo vpravo"</t>
  </si>
  <si>
    <t>((6,0+10,0)*0,5*6,6-pi*3,75*0,5*3,75*0,5*0,5-2,9*3,75)*0,1 "čelo vlevo"</t>
  </si>
  <si>
    <t>-129003053</t>
  </si>
  <si>
    <t>22,7*3,75*0,2</t>
  </si>
  <si>
    <t>2,0*4*2 "opěry"</t>
  </si>
  <si>
    <t>1,0*4*4 "křídla"</t>
  </si>
  <si>
    <t>8,0*4,0*0,3*2</t>
  </si>
  <si>
    <t>399305232</t>
  </si>
  <si>
    <t>Poznámka k položce:_x000D_
část poškozených a neurovnaných římsových křídelních desek na KL2</t>
  </si>
  <si>
    <t>6,0*0,5*0,15</t>
  </si>
  <si>
    <t>977151112</t>
  </si>
  <si>
    <t>Jádrové vrty diamantovými korunkami do D 40 mm do stavebních materiálů</t>
  </si>
  <si>
    <t>-987920990</t>
  </si>
  <si>
    <t>Jádrové vrty diamantovými korunkami do stavebních materiálů (železobetonu, betonu, cihel, obkladů, dlažeb, kamene) průměru přes 35 do 40 mm</t>
  </si>
  <si>
    <t>Poznámka k položce:_x000D_
1vrt na 1m2 zdiva hl. 1,5m</t>
  </si>
  <si>
    <t>4*12*2*1,2 "opěr 96vrtů"</t>
  </si>
  <si>
    <t>282604112</t>
  </si>
  <si>
    <t>Injektování aktivovanými směsmi vysokotlaké vzestupné tlakem do 2 MPa</t>
  </si>
  <si>
    <t>-1638664387</t>
  </si>
  <si>
    <t>Injektování aktivovanými směsmi vzestupné, tlakem přes 0,60 do 2,0 MPa</t>
  </si>
  <si>
    <t>Poznámka k položce:_x000D_
30minut 1 vrt</t>
  </si>
  <si>
    <t>96</t>
  </si>
  <si>
    <t>96*0,5 'Přepočtené koeficientem množství</t>
  </si>
  <si>
    <t>58521113</t>
  </si>
  <si>
    <t>cement portlandský CEM I 52,5MPa</t>
  </si>
  <si>
    <t>-1126307760</t>
  </si>
  <si>
    <t>96*0,1</t>
  </si>
  <si>
    <t>24552555</t>
  </si>
  <si>
    <t>přísada do betonových injektáží</t>
  </si>
  <si>
    <t>kg</t>
  </si>
  <si>
    <t>-1983686059</t>
  </si>
  <si>
    <t>"0,8% z poměru cementu" (9600/100)*0,8</t>
  </si>
  <si>
    <t>985132211</t>
  </si>
  <si>
    <t>Očištění ploch líce kleneb a podhledů sušeným křemičitým pískem</t>
  </si>
  <si>
    <t>289269124</t>
  </si>
  <si>
    <t>Očištění ploch líce kleneb a podhledů tryskání pískem sušeným</t>
  </si>
  <si>
    <t>Poznámka k položce:_x000D_
100% plochy zdiva</t>
  </si>
  <si>
    <t>8,0*6,2*0,5*4 "křídla"</t>
  </si>
  <si>
    <t>22,7*2,9*2 "opěry"</t>
  </si>
  <si>
    <t>pi*3,75*0,5*22,7 "klenba"</t>
  </si>
  <si>
    <t>(6,0+10,0)*0,5*6,3-pi*3,75*0,5*3,75*0,5*0,5-2,9*3,75 "čelo vpravo"</t>
  </si>
  <si>
    <t>(6,0+10,0)*0,5*6,6-pi*3,75*0,5*3,75*0,5*0,5-2,9*3,75 "čelo vlevo"</t>
  </si>
  <si>
    <t>Poznámka k položce:_x000D_
lokální přezdění křídel a opěr</t>
  </si>
  <si>
    <t>6 " vyboulené části opěr a křídel"</t>
  </si>
  <si>
    <t>58381079</t>
  </si>
  <si>
    <t>hranoly lámané pro řádkové zdivo 20x20x40cm</t>
  </si>
  <si>
    <t>-1355061103</t>
  </si>
  <si>
    <t xml:space="preserve">Poznámka k položce:_x000D_
doplnění  kamene pro přezdění </t>
  </si>
  <si>
    <t>6*2,7*0,5</t>
  </si>
  <si>
    <t>Poznámka k položce:_x000D_
křídla, čela a  klenba 10% plochy, opěry 100%  plochy zdiva</t>
  </si>
  <si>
    <t>pi*3,75*0,5*22,7*0,1 "klenba"</t>
  </si>
  <si>
    <t>985311220</t>
  </si>
  <si>
    <t>Reprofilace líce kleneb a podhledů cementovými sanačními maltami tl 100 mm</t>
  </si>
  <si>
    <t>-2106165466</t>
  </si>
  <si>
    <t>Reprofilace betonu sanačními maltami na cementové bázi ručně líce kleneb a podhledů, tloušťky přes 90 do 100 mm</t>
  </si>
  <si>
    <t>Poznámka k položce:_x000D_
opěry a klenba - degradovaný kámen</t>
  </si>
  <si>
    <t>22,7*2,9*2*0,3 "opěry"</t>
  </si>
  <si>
    <t>985312124</t>
  </si>
  <si>
    <t>Stěrka k vyrovnání betonových ploch líce kleneb a podhledů tl 5 mm</t>
  </si>
  <si>
    <t>-1293289534</t>
  </si>
  <si>
    <t>Stěrka k vyrovnání ploch reprofilovaného betonu líce kleneb a podhledů, tloušťky do 5 mm</t>
  </si>
  <si>
    <t>Poznámka k položce:_x000D_
zajištění svislých trhlin u opěr, pruty v délce 3 m od obou čel v počtu 2x 10 kusů</t>
  </si>
  <si>
    <t>3,0*10*2</t>
  </si>
  <si>
    <t>434</t>
  </si>
  <si>
    <t>434*30</t>
  </si>
  <si>
    <t>434/3</t>
  </si>
  <si>
    <t>144,600*30</t>
  </si>
  <si>
    <t>573145889</t>
  </si>
  <si>
    <t>53,470</t>
  </si>
  <si>
    <t>1824505131</t>
  </si>
  <si>
    <t>53,470*20</t>
  </si>
  <si>
    <t>-1753066254</t>
  </si>
  <si>
    <t>1096604653</t>
  </si>
  <si>
    <t>-1863651380</t>
  </si>
  <si>
    <t>-2109978236</t>
  </si>
  <si>
    <t>669151688</t>
  </si>
  <si>
    <t>Svislá doprava suti nebo vybouraných hmot s naložením do dopravního zařízení a s vyprázdněním dopravního zařízení na hromadu nebo do dopravního prostředku vybouraných hmot na výšku do 3,5 m</t>
  </si>
  <si>
    <t>-1106241389</t>
  </si>
  <si>
    <t>Svislá doprava suti nebo vybouraných hmot s naložením do dopravního zařízení a s vyprázdněním dopravního zařízení na hromadu nebo do dopravního prostředku vybouraných hmot na výšku Příplatek k ceně za každých dalších i započatých 3,5 m výšky přes 3,5 m</t>
  </si>
  <si>
    <t>53,470*2</t>
  </si>
  <si>
    <t>1483253682</t>
  </si>
  <si>
    <t>2021/02.2 - SO 02 - VRN1</t>
  </si>
  <si>
    <t>671490723</t>
  </si>
  <si>
    <t>2021/03 - SO 03 - Most km 58,822</t>
  </si>
  <si>
    <t>2021/03.1 - SO 03 -  M 58,822 stavební část</t>
  </si>
  <si>
    <t>Arnultovice u Nového Boru</t>
  </si>
  <si>
    <t>334364298</t>
  </si>
  <si>
    <t>-1986975516</t>
  </si>
  <si>
    <t>Poznámka k položce:_x000D_
za křídl, pod křídly a pod mostem</t>
  </si>
  <si>
    <t>11,0*5,0+14,0*5,0+10,0*5,0*2 "nad křídly"</t>
  </si>
  <si>
    <t>9,0*5,0*0,5+12,0*5,0*0,5+8,0*5,0*0,5*2 "mezi křídly"</t>
  </si>
  <si>
    <t>408035352</t>
  </si>
  <si>
    <t xml:space="preserve">Poznámka k položce:_x000D_
úplné odstranění pařezů s kořeny na křídlech a za křídly </t>
  </si>
  <si>
    <t>-1683965610</t>
  </si>
  <si>
    <t>-1155061737</t>
  </si>
  <si>
    <t>2105290082</t>
  </si>
  <si>
    <t>5,5*1,2*0,4*2</t>
  </si>
  <si>
    <t>-728939915</t>
  </si>
  <si>
    <t>-330038514</t>
  </si>
  <si>
    <t>Poznámka k položce:_x000D_
za křídly</t>
  </si>
  <si>
    <t>11,0*0,5*0,5+14,0*0,5*0,5+10,0*0,5*0,5*2</t>
  </si>
  <si>
    <t>474955992</t>
  </si>
  <si>
    <t>11,250/0,150</t>
  </si>
  <si>
    <t>1708859135</t>
  </si>
  <si>
    <t>4,2*4,88*2 "opěry"</t>
  </si>
  <si>
    <t>40,992*0,5 'Přepočtené koeficientem množství</t>
  </si>
  <si>
    <t>1624886835</t>
  </si>
  <si>
    <t>(4,2*4,88*2)*0,1</t>
  </si>
  <si>
    <t>1255368369</t>
  </si>
  <si>
    <t>"0,8% z poměru cementu" (4099/100)*0,8</t>
  </si>
  <si>
    <t>-749637390</t>
  </si>
  <si>
    <t>Poznámka k položce:_x000D_
1vrt na 1m2 zdiva hl. 0,7m</t>
  </si>
  <si>
    <t>(4,2*4,88*2)*0,7 "opěry 41 vrtů"</t>
  </si>
  <si>
    <t>2140991458</t>
  </si>
  <si>
    <t>Poznámka k položce:_x000D_
křídla  - tl. 0,2 m; š.0,5 m</t>
  </si>
  <si>
    <t>11,0*0,5*0,2 "křídlo KP1"</t>
  </si>
  <si>
    <t>14,0*0,5*0,2 "křídlo KP2"</t>
  </si>
  <si>
    <t>10,0*0,5*0,2*2 "křídla KL1, KL2"</t>
  </si>
  <si>
    <t>-498377114</t>
  </si>
  <si>
    <t>11,0*0,2*2+0,5*0,2 "křídlo KP1"</t>
  </si>
  <si>
    <t>14,0*0,2*2+0,5*0,2 "křídlo KP2"</t>
  </si>
  <si>
    <t>10,0*0,2*4+0,5*0,2*2 "křídla KL1, KL2"</t>
  </si>
  <si>
    <t>-1534722320</t>
  </si>
  <si>
    <t>-1346990802</t>
  </si>
  <si>
    <t>Poznámka k položce:_x000D_
KARI sítě pro křídelní římsy</t>
  </si>
  <si>
    <t>11,0*0,5*2*0,006 "křídlo KP1"</t>
  </si>
  <si>
    <t>14,0*0,5*2*0,006 "křídlo KP2"</t>
  </si>
  <si>
    <t>10,0*0,5*2*0,006 "křídla KL1, KL2"</t>
  </si>
  <si>
    <t>138671597</t>
  </si>
  <si>
    <t>Poznámka k položce:_x000D_
usazení dvojic kotev po 0,5m do kamenné zdi křídel pro svázání s novou ŽB římsou</t>
  </si>
  <si>
    <t>(20+26+2*18)*2 "křídla"</t>
  </si>
  <si>
    <t>442733710</t>
  </si>
  <si>
    <t>114203101</t>
  </si>
  <si>
    <t>Rozebrání dlažeb z lomového kamene nebo betonových tvárnic na sucho</t>
  </si>
  <si>
    <t>1489106664</t>
  </si>
  <si>
    <t>Rozebrání dlažeb nebo záhozů s naložením na dopravní prostředek dlažeb z lomového kamene nebo betonových tvárnic na sucho nebo se spárami vyplněnými pískem nebo drnem</t>
  </si>
  <si>
    <t>Poznámka k položce:_x000D_
oprava dlažby pod mostem</t>
  </si>
  <si>
    <t>13,42*0,25</t>
  </si>
  <si>
    <t>114203201</t>
  </si>
  <si>
    <t>Očištění lomového kamene nebo betonových tvárnic od hlíny nebo písku</t>
  </si>
  <si>
    <t>865430593</t>
  </si>
  <si>
    <t>Očištění lomového kamene nebo betonových tvárnic získaných při rozebrání dlažeb, záhozů, rovnanin a soustřeďovacích staveb od hlíny nebo písku</t>
  </si>
  <si>
    <t>114203301</t>
  </si>
  <si>
    <t>Třídění lomového kamene nebo betonových tvárnic podle druhu, velikosti nebo tvaru</t>
  </si>
  <si>
    <t>-138196832</t>
  </si>
  <si>
    <t>Třídění lomového kamene nebo betonových tvárnic získaných při rozebrání dlažeb, záhozů, rovnanin a soustřeďovacích staveb podle druhu, velikosti nebo tvaru</t>
  </si>
  <si>
    <t>114203401</t>
  </si>
  <si>
    <t>Srovnání lomového kamene nebo betonových tvárnic s přemístěním do 10 m</t>
  </si>
  <si>
    <t>827856333</t>
  </si>
  <si>
    <t>Srovnání lomového kamene nebo betonových tvárnic do měřitelných figur s přemístěním na vzdálenost do 10 m</t>
  </si>
  <si>
    <t>224612817</t>
  </si>
  <si>
    <t>Poznámka k položce:_x000D_
dlažba</t>
  </si>
  <si>
    <t>13,42</t>
  </si>
  <si>
    <t>451319777</t>
  </si>
  <si>
    <t>Příplatek ZKD 10 mm tl u podkladu nebo lože pod dlažbu z betonu</t>
  </si>
  <si>
    <t>-1249764000</t>
  </si>
  <si>
    <t>Podklad nebo lože pod dlažbu (přídlažbu) Příplatek k cenám za každých dalších i započatých 10 mm tloušťky podkladu nebo lože z betonu prostého</t>
  </si>
  <si>
    <t>-1657117238</t>
  </si>
  <si>
    <t>Poznámka k položce:_x000D_
stabilizační koncový práh dlažby ve vtoku a výtoku - výška 0,6m a tl.0,2m,  dl. 5,0m</t>
  </si>
  <si>
    <t>0,6*0,2*5,0*2</t>
  </si>
  <si>
    <t>465513228</t>
  </si>
  <si>
    <t>Dlažba z lomového kamene na cementovou maltu s vyspárováním tl 250 mm pro hydromeliorace</t>
  </si>
  <si>
    <t>-1264855340</t>
  </si>
  <si>
    <t>Dlažba z lomového kamene lomařsky upraveného vodorovná nebo ve sklonu na cementovou maltu ze 400 kg cementu na m3 malty, s vyspárováním cementovou maltou MCs tl. 250 mm</t>
  </si>
  <si>
    <t>2,75*4,88</t>
  </si>
  <si>
    <t>2026953753</t>
  </si>
  <si>
    <t>13,4/2</t>
  </si>
  <si>
    <t>621131111</t>
  </si>
  <si>
    <t>Polymercementový spojovací můstek vnějších podhledů nanášený ručně</t>
  </si>
  <si>
    <t>-1278666841</t>
  </si>
  <si>
    <t>Podkladní a spojovací vrstva vnějších omítaných ploch polymercementový spojovací můstek nanášený ručně podhledů</t>
  </si>
  <si>
    <t>"reprofilované říms" (0,3+0,5)*(12,85+12,95)</t>
  </si>
  <si>
    <t>985311213</t>
  </si>
  <si>
    <t>Reprofilace líce kleneb a podhledů cementovými sanačními maltami tl 30 mm</t>
  </si>
  <si>
    <t>-1178039095</t>
  </si>
  <si>
    <t>Reprofilace betonu sanačními maltami na cementové bázi ručně líce kleneb a podhledů, tloušťky přes 20 do 30 mm</t>
  </si>
  <si>
    <t>20,640</t>
  </si>
  <si>
    <t>-579184101</t>
  </si>
  <si>
    <t>(0,2*12,8)*6 "madla"</t>
  </si>
  <si>
    <t>(0,2*1,1)*12 "sloupky"</t>
  </si>
  <si>
    <t>2,0*2+1,0*12</t>
  </si>
  <si>
    <t>2119577106</t>
  </si>
  <si>
    <t xml:space="preserve">Poznámka k položce:_x000D_
snesení kamenných křídelních římsových desek </t>
  </si>
  <si>
    <t>(2,0+5,0+8,0+7,0)*0,5*0,15 "křídla"</t>
  </si>
  <si>
    <t>1164648508</t>
  </si>
  <si>
    <t>pi*2,75*0,5*4,95 "klenba"</t>
  </si>
  <si>
    <t>9,0*6,8*0,5+12,0*7,0*0,5+8,0*6,7*0,5*2 "křídla"</t>
  </si>
  <si>
    <t>6,0*1,5*2+7,0*0,75*4 "čela"</t>
  </si>
  <si>
    <t>985223211</t>
  </si>
  <si>
    <t>Přezdívání kamenného zdiva do aktivované malty do 3 m3</t>
  </si>
  <si>
    <t>732513317</t>
  </si>
  <si>
    <t>Přezdívání zdiva do aktivované malty kamenného, objemu přes 1 do 3 m3</t>
  </si>
  <si>
    <t>9,0*6,8*0,25*0,5 "křídlo KP1"</t>
  </si>
  <si>
    <t>12,0*7,0*0,5*0,5"křídlo KP2"</t>
  </si>
  <si>
    <t>-2113999388</t>
  </si>
  <si>
    <t xml:space="preserve">Poznámka k položce:_x000D_
doplnění  kamene pro zdění křídel </t>
  </si>
  <si>
    <t>28,650*2,7*0,5</t>
  </si>
  <si>
    <t>Poznámka k položce:_x000D_
křídla 50% plochy, opěry 10% plochy, klenba 10% plochy, čela 50% plochy</t>
  </si>
  <si>
    <t>4,2*4,88*2*0,4 "opěry 40%"</t>
  </si>
  <si>
    <t>pi*2,75*0,5*4,95*0,1 "klenba 10%"</t>
  </si>
  <si>
    <t>(9,0*6,8*0,5+12,0*7,0*0,5+8,0*6,7*0,5*2)*1"křídla 100%"</t>
  </si>
  <si>
    <t>(6,0*1,5*2+7,0*0,75*4)*0,5 "čela 50"</t>
  </si>
  <si>
    <t>Poznámka k položce:_x000D_
části zdiva s porušeným spárováním</t>
  </si>
  <si>
    <t>164- (9,0*6,8*0,5+12,0*7,0*0,5+8,0*6,7*0,5*2)*0,5"křídla 50%"</t>
  </si>
  <si>
    <t>Poznámka k položce:_x000D_
24 ks po 6m - přes celou délku klenby a opěr přes nároží do čel ob jednu spáru</t>
  </si>
  <si>
    <t>21*6,0</t>
  </si>
  <si>
    <t>4,0*4,88*2 "otvor"</t>
  </si>
  <si>
    <t>(2,0*6,0+2,0*4,0+2,0*2,0)*3+2,0*6,0+4,0*4,0+4,0*2,0 "křídla"</t>
  </si>
  <si>
    <t>3,0*8,0*2 "čela"</t>
  </si>
  <si>
    <t>195,04*10</t>
  </si>
  <si>
    <t>4,88*2*2 "otvor"</t>
  </si>
  <si>
    <t>(2,0*3+2,0*2+2,0*1)*3+2,0*3+4,0*2+4,0*1 "křídla"</t>
  </si>
  <si>
    <t>3,0*4*2 "čela"</t>
  </si>
  <si>
    <t>97,52*10</t>
  </si>
  <si>
    <t>-766262272</t>
  </si>
  <si>
    <t>88,979</t>
  </si>
  <si>
    <t>-382500581</t>
  </si>
  <si>
    <t>88,979*20</t>
  </si>
  <si>
    <t>-1453236121</t>
  </si>
  <si>
    <t>1761884325</t>
  </si>
  <si>
    <t>466063431</t>
  </si>
  <si>
    <t>-1822196984</t>
  </si>
  <si>
    <t>1042749192</t>
  </si>
  <si>
    <t>1748042500</t>
  </si>
  <si>
    <t>-763190013</t>
  </si>
  <si>
    <t>2021/03.2 - SO 03 - VRN1</t>
  </si>
  <si>
    <t>-1441397911</t>
  </si>
  <si>
    <t>2021/04 - SO 04 - Most km 62,427</t>
  </si>
  <si>
    <t>2021/04.1 - SO 04 -  M 62,427 stavební část</t>
  </si>
  <si>
    <t>Svor</t>
  </si>
  <si>
    <t>-218929594</t>
  </si>
  <si>
    <t>500</t>
  </si>
  <si>
    <t>-1651584391</t>
  </si>
  <si>
    <t>289223667</t>
  </si>
  <si>
    <t>Poznámka k položce:_x000D_
nad křídlem KP1</t>
  </si>
  <si>
    <t>112151313</t>
  </si>
  <si>
    <t>Kácení stromu bez postupného spouštění koruny a kmene D do 0,4 m</t>
  </si>
  <si>
    <t>291840406</t>
  </si>
  <si>
    <t>Pokácení stromu postupné bez spouštění částí kmene a koruny o průměru na řezné ploše pařezu přes 300 do 400 mm</t>
  </si>
  <si>
    <t>112151314</t>
  </si>
  <si>
    <t>Kácení stromu bez postupného spouštění koruny a kmene D do 0,5 m</t>
  </si>
  <si>
    <t>246578867</t>
  </si>
  <si>
    <t>Pokácení stromu postupné bez spouštění částí kmene a koruny o průměru na řezné ploše pařezu přes 400 do 500 mm</t>
  </si>
  <si>
    <t>112211254</t>
  </si>
  <si>
    <t>Odstranění pařezů ručně D do 0,5 m ve svahu do 1:1 + odklizení a zasypání</t>
  </si>
  <si>
    <t>-1968598661</t>
  </si>
  <si>
    <t>Odstranění pařezu ručně na svahu přes 1:2 do 1:1 o průměru pařezu na řezné ploše přes 400 do 500 mm</t>
  </si>
  <si>
    <t>Poznámka k položce:_x000D_
úplné odstranění kořenů nad křídlem KP1</t>
  </si>
  <si>
    <t>-700962489</t>
  </si>
  <si>
    <t>1867576266</t>
  </si>
  <si>
    <t>1659043031</t>
  </si>
  <si>
    <t>2,0*1,5*1,0</t>
  </si>
  <si>
    <t>216910738</t>
  </si>
  <si>
    <t>17,0*0,5*0,3*2+15,0*0,5*0,3*2</t>
  </si>
  <si>
    <t>4,0 "pod křídly"</t>
  </si>
  <si>
    <t>334323218</t>
  </si>
  <si>
    <t>Mostní křídla a závěrné zídky ze ŽB C 30/37</t>
  </si>
  <si>
    <t>-1033012034</t>
  </si>
  <si>
    <t>Mostní křídla a závěrné zídky z betonu železového C 30/37</t>
  </si>
  <si>
    <t>Poznámka k položce:_x000D_
dobetonování předsunuté poškozené křídelní zídky  křídla KP1 v délce 15,0 m do úrovně koruny této zídky vedené od opěry 01 vpravo v dolní části křídla</t>
  </si>
  <si>
    <t>15,0*0,5*0,5</t>
  </si>
  <si>
    <t>334352112</t>
  </si>
  <si>
    <t>Bednění mostních křídel a závěrných zídek ze systémového bednění s výplní z palubek - zřízení</t>
  </si>
  <si>
    <t>-851462062</t>
  </si>
  <si>
    <t>Bednění mostních křídel a závěrných zídek ze systémového bednění zřízení z palubek</t>
  </si>
  <si>
    <t>15,0*0,5+0,5*0,5</t>
  </si>
  <si>
    <t>334352212</t>
  </si>
  <si>
    <t>Bednění mostních křídel a závěrných zídek ze systémového bednění s výplní z palubek - odstranění</t>
  </si>
  <si>
    <t>699889047</t>
  </si>
  <si>
    <t>Bednění mostních křídel a závěrných zídek ze systémového bednění odstranění z palubek</t>
  </si>
  <si>
    <t>334361226</t>
  </si>
  <si>
    <t>Výztuž křídel, závěrných zdí z betonářské oceli 10 505</t>
  </si>
  <si>
    <t>1425496777</t>
  </si>
  <si>
    <t>Výztuž betonářská mostních konstrukcí opěr, úložných prahů, křídel, závěrných zídek, bloků ložisek, pilířů a sloupů z oceli 10 505 (R) nebo BSt 500 křídel, závěrných zdí</t>
  </si>
  <si>
    <t>3,75*2,3*0,1</t>
  </si>
  <si>
    <t>2071708293</t>
  </si>
  <si>
    <t>Poznámka k položce:_x000D_
pročištění potoka pod opěrou 01</t>
  </si>
  <si>
    <t>11,84*2,0*0,2</t>
  </si>
  <si>
    <t>32,0*1,0*4+(16+13)*2,0</t>
  </si>
  <si>
    <t>Poznámka k položce:_x000D_
pročištění potoka pod křídly</t>
  </si>
  <si>
    <t>15,0*2,0*0,2+17,0*2,0*0,2</t>
  </si>
  <si>
    <t>963071111</t>
  </si>
  <si>
    <t>Demontáž ocelových prvků mostů šroubovaných nebo svařovaných do 100 kg</t>
  </si>
  <si>
    <t>-1888637346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</si>
  <si>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</si>
  <si>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Poznámka k položce:_x000D_
odstranění zbytků trubního odvodnění na čele vpravo</t>
  </si>
  <si>
    <t>Poznámka k položce:_x000D_
přeskládání kamenných římsových desek křídla KP1 nahoře</t>
  </si>
  <si>
    <t>3,5*0,15*0,6</t>
  </si>
  <si>
    <t>-1359243911</t>
  </si>
  <si>
    <t>129492842</t>
  </si>
  <si>
    <t>6,75*12,95 + 4,75*10,45 "opěry"</t>
  </si>
  <si>
    <t>pi*9,5*0,5*11,84 "klenba"</t>
  </si>
  <si>
    <t>17,0*12,0*0,5*2+15,0*12,0*0,5*2"křídla"</t>
  </si>
  <si>
    <t>((17,0+10,38)/2*11,18)-9,5*5,0-pi*4,75*4,75*0,5 "čelo vpravo"</t>
  </si>
  <si>
    <t>((15,65+10,33)/2*10,98)-9,5*5,0-pi*4,75*4,75*0,5 "čelo vlevo"</t>
  </si>
  <si>
    <t>(15,0+11,84+17,0)*2,9+(15,0+17,0)*1,7 "zídka potoka"</t>
  </si>
  <si>
    <t>Poznámka k položce:_x000D_
lokální přezdění kamenné regulační zídky potoka pod KP1 a opevnění základu KP1 a křídla KP1 a KL1</t>
  </si>
  <si>
    <t>936353086</t>
  </si>
  <si>
    <t>Poznámka k položce:_x000D_
doplnění  kamene pro přezdívání</t>
  </si>
  <si>
    <t>8*0,25*2,7</t>
  </si>
  <si>
    <t>Poznámka k položce:_x000D_
křídla KP1, KL1 25% plochy, KP2, KL2 10% plochy, klenba a opěry - střední konstrukce 10% plochy, kamenná zídka potoka od začátku křídla KP1 do konce křídla KL1 100% plochy</t>
  </si>
  <si>
    <t>(6,75*12,95 + 4,75*5,5)*0,5 "opěry 50%"</t>
  </si>
  <si>
    <t>(pi*9,5*0,5*5,5)*0,5 "klenba 50%"</t>
  </si>
  <si>
    <t>(17,0*12,0*0,5*2+15,0*12,0*0,5*2)*0,25"křídla 25%"</t>
  </si>
  <si>
    <t>(((17,0+10,38)/2*11,18)-9,5*5,0-pi*4,75*4,75*0,5)*0,3 "čelo vpravo 30%"</t>
  </si>
  <si>
    <t>(((15,65+10,33)/2*10,98)-9,5*5,0-pi*4,75*4,75*0,5)*0,03 "čelo vlevo 30%"</t>
  </si>
  <si>
    <t>(15,0+11,84+17,0)*2,9+(15,0+17,0)*1,7 "zídka potoka 100%"</t>
  </si>
  <si>
    <t>Poznámka k položce:_x000D_
75% spárovaného zdiva</t>
  </si>
  <si>
    <t>398,167*0,75</t>
  </si>
  <si>
    <t>985311211</t>
  </si>
  <si>
    <t>Reprofilace líce kleneb a podhledů cementovými sanačními maltami tl 10 mm</t>
  </si>
  <si>
    <t>-1396397575</t>
  </si>
  <si>
    <t>Reprofilace betonu sanačními maltami na cementové bázi ručně líce kleneb a podhledů, tloušťky do 10 mm</t>
  </si>
  <si>
    <t>Poznámka k položce:_x000D_
lokálně střední konstrukce klenby a opěr</t>
  </si>
  <si>
    <t>"klenba střední část" 3,14*9,5*4,85</t>
  </si>
  <si>
    <t>"opěry" (4,85*5)+(4,85*5)</t>
  </si>
  <si>
    <t>-1019760508</t>
  </si>
  <si>
    <t>985323111</t>
  </si>
  <si>
    <t>Spojovací můstek reprofilovaného betonu na cementové bázi tl 1 mm</t>
  </si>
  <si>
    <t>-2096482498</t>
  </si>
  <si>
    <t>Spojovací můstek reprofilovaného betonu na cementové bázi, tloušťky 1 mm</t>
  </si>
  <si>
    <t>776131111</t>
  </si>
  <si>
    <t>Vyztužení podkladu povlakových podlah armovacím pletivem ze skelných vláken</t>
  </si>
  <si>
    <t>-2124618035</t>
  </si>
  <si>
    <t>Příprava podkladu vyztužení podkladu armovacím pletivem ze skelných vláken</t>
  </si>
  <si>
    <t>63126140</t>
  </si>
  <si>
    <t>síť výztužná kompozitní 50x50mm D 2,2mm</t>
  </si>
  <si>
    <t>478910887</t>
  </si>
  <si>
    <t>193,176*1,1 'Přepočtené koeficientem množství</t>
  </si>
  <si>
    <t>395367111</t>
  </si>
  <si>
    <t>Kotvičky nastřelené pistolí</t>
  </si>
  <si>
    <t>2095392800</t>
  </si>
  <si>
    <t>Výztuž stříkaného betonu torkretového pláště kotvičky pro přichycení sítí nastřelené pistolí</t>
  </si>
  <si>
    <t>Poznámka k položce:_x000D_
4ks /m2</t>
  </si>
  <si>
    <t>193*4</t>
  </si>
  <si>
    <t>9,0*12,0 + 2*8,0*12,0+2*6,0*12,0 "otvor"</t>
  </si>
  <si>
    <t>2,0*12,0*4+4,0*10,0*4+4,0*8,0*4+2,0*6,0*4+2,0*4,0*4 "křídla"</t>
  </si>
  <si>
    <t>10,0*10,0*2,0 "čela"</t>
  </si>
  <si>
    <t>1108,0*45</t>
  </si>
  <si>
    <t>1108/3</t>
  </si>
  <si>
    <t>369*45</t>
  </si>
  <si>
    <t>944611111</t>
  </si>
  <si>
    <t>Montáž ochranné plachty z textilie z umělých vláken</t>
  </si>
  <si>
    <t>567306223</t>
  </si>
  <si>
    <t>Montáž ochranné plachty zavěšené na konstrukci lešení z textilie z umělých vláken</t>
  </si>
  <si>
    <t>944611211</t>
  </si>
  <si>
    <t>Příplatek k ochranné plachtě za první a ZKD den použití</t>
  </si>
  <si>
    <t>1982814892</t>
  </si>
  <si>
    <t>Montáž ochranné plachty Příplatek za první a každý další den použití plachty k ceně -1111</t>
  </si>
  <si>
    <t>944611811</t>
  </si>
  <si>
    <t>Demontáž ochranné plachty z textilie z umělých vláken</t>
  </si>
  <si>
    <t>-1048028868</t>
  </si>
  <si>
    <t>Demontáž ochranné plachty zavěšené na konstrukci lešení z textilie z umělých vláken</t>
  </si>
  <si>
    <t>1264046135</t>
  </si>
  <si>
    <t>94,575</t>
  </si>
  <si>
    <t>850697255</t>
  </si>
  <si>
    <t>94,575*20</t>
  </si>
  <si>
    <t>344679072</t>
  </si>
  <si>
    <t>1794391143</t>
  </si>
  <si>
    <t>-1504354984</t>
  </si>
  <si>
    <t>474282331</t>
  </si>
  <si>
    <t>-1793582713</t>
  </si>
  <si>
    <t>584704527</t>
  </si>
  <si>
    <t>867018483</t>
  </si>
  <si>
    <t>2021/04.2 - SO 04 - VRN1</t>
  </si>
  <si>
    <t xml:space="preserve">    VRN7 - Provozní vlivy</t>
  </si>
  <si>
    <t>034303000</t>
  </si>
  <si>
    <t>Dopravní značení na staveništi</t>
  </si>
  <si>
    <t>-222076051</t>
  </si>
  <si>
    <t>Poznámka k položce:_x000D_
realizace - DIO</t>
  </si>
  <si>
    <t>2077891264</t>
  </si>
  <si>
    <t>Poznámka k položce:_x000D_
bezpečnostní hlídka - řízení dopravy pod mostem</t>
  </si>
  <si>
    <t>VRN7</t>
  </si>
  <si>
    <t>Provozní vlivy</t>
  </si>
  <si>
    <t>072103001</t>
  </si>
  <si>
    <t>Projednání DIO a zajištění DIR komunikace II.a III. třídy</t>
  </si>
  <si>
    <t>-862226109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</si>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</sst>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8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2"/>
      <c r="AS2" s="342"/>
      <c r="AT2" s="342"/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26" t="s">
        <v>14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2"/>
      <c r="AQ5" s="22"/>
      <c r="AR5" s="20"/>
      <c r="BE5" s="32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28" t="s">
        <v>17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2"/>
      <c r="AQ6" s="22"/>
      <c r="AR6" s="20"/>
      <c r="BE6" s="32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4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2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4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2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2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4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324"/>
      <c r="BS13" s="17" t="s">
        <v>6</v>
      </c>
    </row>
    <row r="14" spans="1:74">
      <c r="B14" s="21"/>
      <c r="C14" s="22"/>
      <c r="D14" s="22"/>
      <c r="E14" s="329" t="s">
        <v>32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32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4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2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24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4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2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24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4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4"/>
    </row>
    <row r="23" spans="1:71" s="1" customFormat="1" ht="47.25" customHeight="1">
      <c r="B23" s="21"/>
      <c r="C23" s="22"/>
      <c r="D23" s="22"/>
      <c r="E23" s="331" t="s">
        <v>37</v>
      </c>
      <c r="F23" s="331"/>
      <c r="G23" s="331"/>
      <c r="H23" s="331"/>
      <c r="I23" s="331"/>
      <c r="J23" s="331"/>
      <c r="K23" s="331"/>
      <c r="L23" s="331"/>
      <c r="M23" s="331"/>
      <c r="N23" s="331"/>
      <c r="O23" s="331"/>
      <c r="P23" s="331"/>
      <c r="Q23" s="331"/>
      <c r="R23" s="331"/>
      <c r="S23" s="331"/>
      <c r="T23" s="331"/>
      <c r="U23" s="331"/>
      <c r="V23" s="331"/>
      <c r="W23" s="331"/>
      <c r="X23" s="331"/>
      <c r="Y23" s="331"/>
      <c r="Z23" s="331"/>
      <c r="AA23" s="331"/>
      <c r="AB23" s="331"/>
      <c r="AC23" s="331"/>
      <c r="AD23" s="331"/>
      <c r="AE23" s="331"/>
      <c r="AF23" s="331"/>
      <c r="AG23" s="331"/>
      <c r="AH23" s="331"/>
      <c r="AI23" s="331"/>
      <c r="AJ23" s="331"/>
      <c r="AK23" s="331"/>
      <c r="AL23" s="331"/>
      <c r="AM23" s="331"/>
      <c r="AN23" s="331"/>
      <c r="AO23" s="22"/>
      <c r="AP23" s="22"/>
      <c r="AQ23" s="22"/>
      <c r="AR23" s="20"/>
      <c r="BE23" s="32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4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2">
        <f>ROUND(AG54,2)</f>
        <v>0</v>
      </c>
      <c r="AL26" s="333"/>
      <c r="AM26" s="333"/>
      <c r="AN26" s="333"/>
      <c r="AO26" s="333"/>
      <c r="AP26" s="36"/>
      <c r="AQ26" s="36"/>
      <c r="AR26" s="39"/>
      <c r="BE26" s="32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4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34" t="s">
        <v>39</v>
      </c>
      <c r="M28" s="334"/>
      <c r="N28" s="334"/>
      <c r="O28" s="334"/>
      <c r="P28" s="334"/>
      <c r="Q28" s="36"/>
      <c r="R28" s="36"/>
      <c r="S28" s="36"/>
      <c r="T28" s="36"/>
      <c r="U28" s="36"/>
      <c r="V28" s="36"/>
      <c r="W28" s="334" t="s">
        <v>40</v>
      </c>
      <c r="X28" s="334"/>
      <c r="Y28" s="334"/>
      <c r="Z28" s="334"/>
      <c r="AA28" s="334"/>
      <c r="AB28" s="334"/>
      <c r="AC28" s="334"/>
      <c r="AD28" s="334"/>
      <c r="AE28" s="334"/>
      <c r="AF28" s="36"/>
      <c r="AG28" s="36"/>
      <c r="AH28" s="36"/>
      <c r="AI28" s="36"/>
      <c r="AJ28" s="36"/>
      <c r="AK28" s="334" t="s">
        <v>41</v>
      </c>
      <c r="AL28" s="334"/>
      <c r="AM28" s="334"/>
      <c r="AN28" s="334"/>
      <c r="AO28" s="334"/>
      <c r="AP28" s="36"/>
      <c r="AQ28" s="36"/>
      <c r="AR28" s="39"/>
      <c r="BE28" s="324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37">
        <v>0.21</v>
      </c>
      <c r="M29" s="336"/>
      <c r="N29" s="336"/>
      <c r="O29" s="336"/>
      <c r="P29" s="336"/>
      <c r="Q29" s="41"/>
      <c r="R29" s="41"/>
      <c r="S29" s="41"/>
      <c r="T29" s="41"/>
      <c r="U29" s="41"/>
      <c r="V29" s="41"/>
      <c r="W29" s="335">
        <f>ROUND(AZ54, 2)</f>
        <v>0</v>
      </c>
      <c r="X29" s="336"/>
      <c r="Y29" s="336"/>
      <c r="Z29" s="336"/>
      <c r="AA29" s="336"/>
      <c r="AB29" s="336"/>
      <c r="AC29" s="336"/>
      <c r="AD29" s="336"/>
      <c r="AE29" s="336"/>
      <c r="AF29" s="41"/>
      <c r="AG29" s="41"/>
      <c r="AH29" s="41"/>
      <c r="AI29" s="41"/>
      <c r="AJ29" s="41"/>
      <c r="AK29" s="335">
        <f>ROUND(AV54, 2)</f>
        <v>0</v>
      </c>
      <c r="AL29" s="336"/>
      <c r="AM29" s="336"/>
      <c r="AN29" s="336"/>
      <c r="AO29" s="336"/>
      <c r="AP29" s="41"/>
      <c r="AQ29" s="41"/>
      <c r="AR29" s="42"/>
      <c r="BE29" s="325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37">
        <v>0.15</v>
      </c>
      <c r="M30" s="336"/>
      <c r="N30" s="336"/>
      <c r="O30" s="336"/>
      <c r="P30" s="336"/>
      <c r="Q30" s="41"/>
      <c r="R30" s="41"/>
      <c r="S30" s="41"/>
      <c r="T30" s="41"/>
      <c r="U30" s="41"/>
      <c r="V30" s="41"/>
      <c r="W30" s="335">
        <f>ROUND(BA54, 2)</f>
        <v>0</v>
      </c>
      <c r="X30" s="336"/>
      <c r="Y30" s="336"/>
      <c r="Z30" s="336"/>
      <c r="AA30" s="336"/>
      <c r="AB30" s="336"/>
      <c r="AC30" s="336"/>
      <c r="AD30" s="336"/>
      <c r="AE30" s="336"/>
      <c r="AF30" s="41"/>
      <c r="AG30" s="41"/>
      <c r="AH30" s="41"/>
      <c r="AI30" s="41"/>
      <c r="AJ30" s="41"/>
      <c r="AK30" s="335">
        <f>ROUND(AW54, 2)</f>
        <v>0</v>
      </c>
      <c r="AL30" s="336"/>
      <c r="AM30" s="336"/>
      <c r="AN30" s="336"/>
      <c r="AO30" s="336"/>
      <c r="AP30" s="41"/>
      <c r="AQ30" s="41"/>
      <c r="AR30" s="42"/>
      <c r="BE30" s="325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37">
        <v>0.21</v>
      </c>
      <c r="M31" s="336"/>
      <c r="N31" s="336"/>
      <c r="O31" s="336"/>
      <c r="P31" s="336"/>
      <c r="Q31" s="41"/>
      <c r="R31" s="41"/>
      <c r="S31" s="41"/>
      <c r="T31" s="41"/>
      <c r="U31" s="41"/>
      <c r="V31" s="41"/>
      <c r="W31" s="335">
        <f>ROUND(BB54, 2)</f>
        <v>0</v>
      </c>
      <c r="X31" s="336"/>
      <c r="Y31" s="336"/>
      <c r="Z31" s="336"/>
      <c r="AA31" s="336"/>
      <c r="AB31" s="336"/>
      <c r="AC31" s="336"/>
      <c r="AD31" s="336"/>
      <c r="AE31" s="336"/>
      <c r="AF31" s="41"/>
      <c r="AG31" s="41"/>
      <c r="AH31" s="41"/>
      <c r="AI31" s="41"/>
      <c r="AJ31" s="41"/>
      <c r="AK31" s="335">
        <v>0</v>
      </c>
      <c r="AL31" s="336"/>
      <c r="AM31" s="336"/>
      <c r="AN31" s="336"/>
      <c r="AO31" s="336"/>
      <c r="AP31" s="41"/>
      <c r="AQ31" s="41"/>
      <c r="AR31" s="42"/>
      <c r="BE31" s="325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37">
        <v>0.15</v>
      </c>
      <c r="M32" s="336"/>
      <c r="N32" s="336"/>
      <c r="O32" s="336"/>
      <c r="P32" s="336"/>
      <c r="Q32" s="41"/>
      <c r="R32" s="41"/>
      <c r="S32" s="41"/>
      <c r="T32" s="41"/>
      <c r="U32" s="41"/>
      <c r="V32" s="41"/>
      <c r="W32" s="335">
        <f>ROUND(BC54, 2)</f>
        <v>0</v>
      </c>
      <c r="X32" s="336"/>
      <c r="Y32" s="336"/>
      <c r="Z32" s="336"/>
      <c r="AA32" s="336"/>
      <c r="AB32" s="336"/>
      <c r="AC32" s="336"/>
      <c r="AD32" s="336"/>
      <c r="AE32" s="336"/>
      <c r="AF32" s="41"/>
      <c r="AG32" s="41"/>
      <c r="AH32" s="41"/>
      <c r="AI32" s="41"/>
      <c r="AJ32" s="41"/>
      <c r="AK32" s="335">
        <v>0</v>
      </c>
      <c r="AL32" s="336"/>
      <c r="AM32" s="336"/>
      <c r="AN32" s="336"/>
      <c r="AO32" s="336"/>
      <c r="AP32" s="41"/>
      <c r="AQ32" s="41"/>
      <c r="AR32" s="42"/>
      <c r="BE32" s="325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37">
        <v>0</v>
      </c>
      <c r="M33" s="336"/>
      <c r="N33" s="336"/>
      <c r="O33" s="336"/>
      <c r="P33" s="336"/>
      <c r="Q33" s="41"/>
      <c r="R33" s="41"/>
      <c r="S33" s="41"/>
      <c r="T33" s="41"/>
      <c r="U33" s="41"/>
      <c r="V33" s="41"/>
      <c r="W33" s="335">
        <f>ROUND(BD54, 2)</f>
        <v>0</v>
      </c>
      <c r="X33" s="336"/>
      <c r="Y33" s="336"/>
      <c r="Z33" s="336"/>
      <c r="AA33" s="336"/>
      <c r="AB33" s="336"/>
      <c r="AC33" s="336"/>
      <c r="AD33" s="336"/>
      <c r="AE33" s="336"/>
      <c r="AF33" s="41"/>
      <c r="AG33" s="41"/>
      <c r="AH33" s="41"/>
      <c r="AI33" s="41"/>
      <c r="AJ33" s="41"/>
      <c r="AK33" s="335">
        <v>0</v>
      </c>
      <c r="AL33" s="336"/>
      <c r="AM33" s="336"/>
      <c r="AN33" s="336"/>
      <c r="AO33" s="336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41" t="s">
        <v>50</v>
      </c>
      <c r="Y35" s="339"/>
      <c r="Z35" s="339"/>
      <c r="AA35" s="339"/>
      <c r="AB35" s="339"/>
      <c r="AC35" s="45"/>
      <c r="AD35" s="45"/>
      <c r="AE35" s="45"/>
      <c r="AF35" s="45"/>
      <c r="AG35" s="45"/>
      <c r="AH35" s="45"/>
      <c r="AI35" s="45"/>
      <c r="AJ35" s="45"/>
      <c r="AK35" s="338">
        <f>SUM(AK26:AK33)</f>
        <v>0</v>
      </c>
      <c r="AL35" s="339"/>
      <c r="AM35" s="339"/>
      <c r="AN35" s="339"/>
      <c r="AO35" s="34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08/2021/HK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0" t="str">
        <f>K6</f>
        <v>Oprava mostních objektů v úseku Česká Lípa - Jiříkov</v>
      </c>
      <c r="M45" s="321"/>
      <c r="N45" s="321"/>
      <c r="O45" s="321"/>
      <c r="P45" s="321"/>
      <c r="Q45" s="321"/>
      <c r="R45" s="321"/>
      <c r="S45" s="321"/>
      <c r="T45" s="321"/>
      <c r="U45" s="321"/>
      <c r="V45" s="321"/>
      <c r="W45" s="321"/>
      <c r="X45" s="321"/>
      <c r="Y45" s="321"/>
      <c r="Z45" s="321"/>
      <c r="AA45" s="321"/>
      <c r="AB45" s="321"/>
      <c r="AC45" s="321"/>
      <c r="AD45" s="321"/>
      <c r="AE45" s="321"/>
      <c r="AF45" s="321"/>
      <c r="AG45" s="321"/>
      <c r="AH45" s="321"/>
      <c r="AI45" s="321"/>
      <c r="AJ45" s="321"/>
      <c r="AK45" s="321"/>
      <c r="AL45" s="321"/>
      <c r="AM45" s="321"/>
      <c r="AN45" s="321"/>
      <c r="AO45" s="321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48" t="str">
        <f>IF(AN8= "","",AN8)</f>
        <v>19. 4. 2021</v>
      </c>
      <c r="AN47" s="348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Správa železnic, s.o., OŘ Hradec Králové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349" t="str">
        <f>IF(E17="","",E17)</f>
        <v xml:space="preserve"> </v>
      </c>
      <c r="AN49" s="350"/>
      <c r="AO49" s="350"/>
      <c r="AP49" s="350"/>
      <c r="AQ49" s="36"/>
      <c r="AR49" s="39"/>
      <c r="AS49" s="352" t="s">
        <v>52</v>
      </c>
      <c r="AT49" s="353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35</v>
      </c>
      <c r="AJ50" s="36"/>
      <c r="AK50" s="36"/>
      <c r="AL50" s="36"/>
      <c r="AM50" s="349" t="str">
        <f>IF(E20="","",E20)</f>
        <v xml:space="preserve"> </v>
      </c>
      <c r="AN50" s="350"/>
      <c r="AO50" s="350"/>
      <c r="AP50" s="350"/>
      <c r="AQ50" s="36"/>
      <c r="AR50" s="39"/>
      <c r="AS50" s="354"/>
      <c r="AT50" s="355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56"/>
      <c r="AT51" s="357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15" t="s">
        <v>53</v>
      </c>
      <c r="D52" s="316"/>
      <c r="E52" s="316"/>
      <c r="F52" s="316"/>
      <c r="G52" s="316"/>
      <c r="H52" s="66"/>
      <c r="I52" s="319" t="s">
        <v>54</v>
      </c>
      <c r="J52" s="316"/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47" t="s">
        <v>55</v>
      </c>
      <c r="AH52" s="316"/>
      <c r="AI52" s="316"/>
      <c r="AJ52" s="316"/>
      <c r="AK52" s="316"/>
      <c r="AL52" s="316"/>
      <c r="AM52" s="316"/>
      <c r="AN52" s="319" t="s">
        <v>56</v>
      </c>
      <c r="AO52" s="316"/>
      <c r="AP52" s="316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2">
        <f>ROUND(AG55+AG58+AG61+AG64,2)</f>
        <v>0</v>
      </c>
      <c r="AH54" s="322"/>
      <c r="AI54" s="322"/>
      <c r="AJ54" s="322"/>
      <c r="AK54" s="322"/>
      <c r="AL54" s="322"/>
      <c r="AM54" s="322"/>
      <c r="AN54" s="358">
        <f t="shared" ref="AN54:AN66" si="0">SUM(AG54,AT54)</f>
        <v>0</v>
      </c>
      <c r="AO54" s="358"/>
      <c r="AP54" s="358"/>
      <c r="AQ54" s="78" t="s">
        <v>19</v>
      </c>
      <c r="AR54" s="79"/>
      <c r="AS54" s="80">
        <f>ROUND(AS55+AS58+AS61+AS64,2)</f>
        <v>0</v>
      </c>
      <c r="AT54" s="81">
        <f t="shared" ref="AT54:AT66" si="1">ROUND(SUM(AV54:AW54),2)</f>
        <v>0</v>
      </c>
      <c r="AU54" s="82">
        <f>ROUND(AU55+AU58+AU61+AU64,5)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ROUND(AZ55+AZ58+AZ61+AZ64,2)</f>
        <v>0</v>
      </c>
      <c r="BA54" s="81">
        <f>ROUND(BA55+BA58+BA61+BA64,2)</f>
        <v>0</v>
      </c>
      <c r="BB54" s="81">
        <f>ROUND(BB55+BB58+BB61+BB64,2)</f>
        <v>0</v>
      </c>
      <c r="BC54" s="81">
        <f>ROUND(BC55+BC58+BC61+BC64,2)</f>
        <v>0</v>
      </c>
      <c r="BD54" s="83">
        <f>ROUND(BD55+BD58+BD61+BD64,2)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16.5" customHeight="1">
      <c r="B55" s="86"/>
      <c r="C55" s="87"/>
      <c r="D55" s="317" t="s">
        <v>76</v>
      </c>
      <c r="E55" s="317"/>
      <c r="F55" s="317"/>
      <c r="G55" s="317"/>
      <c r="H55" s="317"/>
      <c r="I55" s="88"/>
      <c r="J55" s="317" t="s">
        <v>77</v>
      </c>
      <c r="K55" s="317"/>
      <c r="L55" s="317"/>
      <c r="M55" s="317"/>
      <c r="N55" s="317"/>
      <c r="O55" s="317"/>
      <c r="P55" s="317"/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43">
        <f>ROUND(SUM(AG56:AG57),2)</f>
        <v>0</v>
      </c>
      <c r="AH55" s="344"/>
      <c r="AI55" s="344"/>
      <c r="AJ55" s="344"/>
      <c r="AK55" s="344"/>
      <c r="AL55" s="344"/>
      <c r="AM55" s="344"/>
      <c r="AN55" s="351">
        <f t="shared" si="0"/>
        <v>0</v>
      </c>
      <c r="AO55" s="344"/>
      <c r="AP55" s="344"/>
      <c r="AQ55" s="89" t="s">
        <v>78</v>
      </c>
      <c r="AR55" s="90"/>
      <c r="AS55" s="91">
        <f>ROUND(SUM(AS56:AS57),2)</f>
        <v>0</v>
      </c>
      <c r="AT55" s="92">
        <f t="shared" si="1"/>
        <v>0</v>
      </c>
      <c r="AU55" s="93">
        <f>ROUND(SUM(AU56:AU57),5)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ROUND(SUM(AZ56:AZ57),2)</f>
        <v>0</v>
      </c>
      <c r="BA55" s="92">
        <f>ROUND(SUM(BA56:BA57),2)</f>
        <v>0</v>
      </c>
      <c r="BB55" s="92">
        <f>ROUND(SUM(BB56:BB57),2)</f>
        <v>0</v>
      </c>
      <c r="BC55" s="92">
        <f>ROUND(SUM(BC56:BC57),2)</f>
        <v>0</v>
      </c>
      <c r="BD55" s="94">
        <f>ROUND(SUM(BD56:BD57),2)</f>
        <v>0</v>
      </c>
      <c r="BS55" s="95" t="s">
        <v>71</v>
      </c>
      <c r="BT55" s="95" t="s">
        <v>79</v>
      </c>
      <c r="BU55" s="95" t="s">
        <v>73</v>
      </c>
      <c r="BV55" s="95" t="s">
        <v>74</v>
      </c>
      <c r="BW55" s="95" t="s">
        <v>80</v>
      </c>
      <c r="BX55" s="95" t="s">
        <v>5</v>
      </c>
      <c r="CL55" s="95" t="s">
        <v>19</v>
      </c>
      <c r="CM55" s="95" t="s">
        <v>81</v>
      </c>
    </row>
    <row r="56" spans="1:91" s="4" customFormat="1" ht="16.5" customHeight="1">
      <c r="A56" s="96" t="s">
        <v>82</v>
      </c>
      <c r="B56" s="51"/>
      <c r="C56" s="97"/>
      <c r="D56" s="97"/>
      <c r="E56" s="318" t="s">
        <v>83</v>
      </c>
      <c r="F56" s="318"/>
      <c r="G56" s="318"/>
      <c r="H56" s="318"/>
      <c r="I56" s="318"/>
      <c r="J56" s="97"/>
      <c r="K56" s="318" t="s">
        <v>84</v>
      </c>
      <c r="L56" s="318"/>
      <c r="M56" s="318"/>
      <c r="N56" s="318"/>
      <c r="O56" s="318"/>
      <c r="P56" s="318"/>
      <c r="Q56" s="318"/>
      <c r="R56" s="318"/>
      <c r="S56" s="318"/>
      <c r="T56" s="318"/>
      <c r="U56" s="318"/>
      <c r="V56" s="318"/>
      <c r="W56" s="318"/>
      <c r="X56" s="318"/>
      <c r="Y56" s="318"/>
      <c r="Z56" s="318"/>
      <c r="AA56" s="318"/>
      <c r="AB56" s="318"/>
      <c r="AC56" s="318"/>
      <c r="AD56" s="318"/>
      <c r="AE56" s="318"/>
      <c r="AF56" s="318"/>
      <c r="AG56" s="345">
        <f>'2021-01.1 - SO 01 -  P 49...'!J32</f>
        <v>0</v>
      </c>
      <c r="AH56" s="346"/>
      <c r="AI56" s="346"/>
      <c r="AJ56" s="346"/>
      <c r="AK56" s="346"/>
      <c r="AL56" s="346"/>
      <c r="AM56" s="346"/>
      <c r="AN56" s="345">
        <f t="shared" si="0"/>
        <v>0</v>
      </c>
      <c r="AO56" s="346"/>
      <c r="AP56" s="346"/>
      <c r="AQ56" s="98" t="s">
        <v>85</v>
      </c>
      <c r="AR56" s="53"/>
      <c r="AS56" s="99">
        <v>0</v>
      </c>
      <c r="AT56" s="100">
        <f t="shared" si="1"/>
        <v>0</v>
      </c>
      <c r="AU56" s="101">
        <f>'2021-01.1 - SO 01 -  P 49...'!P95</f>
        <v>0</v>
      </c>
      <c r="AV56" s="100">
        <f>'2021-01.1 - SO 01 -  P 49...'!J35</f>
        <v>0</v>
      </c>
      <c r="AW56" s="100">
        <f>'2021-01.1 - SO 01 -  P 49...'!J36</f>
        <v>0</v>
      </c>
      <c r="AX56" s="100">
        <f>'2021-01.1 - SO 01 -  P 49...'!J37</f>
        <v>0</v>
      </c>
      <c r="AY56" s="100">
        <f>'2021-01.1 - SO 01 -  P 49...'!J38</f>
        <v>0</v>
      </c>
      <c r="AZ56" s="100">
        <f>'2021-01.1 - SO 01 -  P 49...'!F35</f>
        <v>0</v>
      </c>
      <c r="BA56" s="100">
        <f>'2021-01.1 - SO 01 -  P 49...'!F36</f>
        <v>0</v>
      </c>
      <c r="BB56" s="100">
        <f>'2021-01.1 - SO 01 -  P 49...'!F37</f>
        <v>0</v>
      </c>
      <c r="BC56" s="100">
        <f>'2021-01.1 - SO 01 -  P 49...'!F38</f>
        <v>0</v>
      </c>
      <c r="BD56" s="102">
        <f>'2021-01.1 - SO 01 -  P 49...'!F39</f>
        <v>0</v>
      </c>
      <c r="BT56" s="103" t="s">
        <v>81</v>
      </c>
      <c r="BV56" s="103" t="s">
        <v>74</v>
      </c>
      <c r="BW56" s="103" t="s">
        <v>86</v>
      </c>
      <c r="BX56" s="103" t="s">
        <v>80</v>
      </c>
      <c r="CL56" s="103" t="s">
        <v>19</v>
      </c>
    </row>
    <row r="57" spans="1:91" s="4" customFormat="1" ht="16.5" customHeight="1">
      <c r="A57" s="96" t="s">
        <v>82</v>
      </c>
      <c r="B57" s="51"/>
      <c r="C57" s="97"/>
      <c r="D57" s="97"/>
      <c r="E57" s="318" t="s">
        <v>87</v>
      </c>
      <c r="F57" s="318"/>
      <c r="G57" s="318"/>
      <c r="H57" s="318"/>
      <c r="I57" s="318"/>
      <c r="J57" s="97"/>
      <c r="K57" s="318" t="s">
        <v>88</v>
      </c>
      <c r="L57" s="318"/>
      <c r="M57" s="318"/>
      <c r="N57" s="318"/>
      <c r="O57" s="318"/>
      <c r="P57" s="318"/>
      <c r="Q57" s="318"/>
      <c r="R57" s="318"/>
      <c r="S57" s="318"/>
      <c r="T57" s="318"/>
      <c r="U57" s="318"/>
      <c r="V57" s="318"/>
      <c r="W57" s="318"/>
      <c r="X57" s="318"/>
      <c r="Y57" s="318"/>
      <c r="Z57" s="318"/>
      <c r="AA57" s="318"/>
      <c r="AB57" s="318"/>
      <c r="AC57" s="318"/>
      <c r="AD57" s="318"/>
      <c r="AE57" s="318"/>
      <c r="AF57" s="318"/>
      <c r="AG57" s="345">
        <f>'2021-01.2 - SO 01 - VRN1'!J32</f>
        <v>0</v>
      </c>
      <c r="AH57" s="346"/>
      <c r="AI57" s="346"/>
      <c r="AJ57" s="346"/>
      <c r="AK57" s="346"/>
      <c r="AL57" s="346"/>
      <c r="AM57" s="346"/>
      <c r="AN57" s="345">
        <f t="shared" si="0"/>
        <v>0</v>
      </c>
      <c r="AO57" s="346"/>
      <c r="AP57" s="346"/>
      <c r="AQ57" s="98" t="s">
        <v>85</v>
      </c>
      <c r="AR57" s="53"/>
      <c r="AS57" s="99">
        <v>0</v>
      </c>
      <c r="AT57" s="100">
        <f t="shared" si="1"/>
        <v>0</v>
      </c>
      <c r="AU57" s="101">
        <f>'2021-01.2 - SO 01 - VRN1'!P88</f>
        <v>0</v>
      </c>
      <c r="AV57" s="100">
        <f>'2021-01.2 - SO 01 - VRN1'!J35</f>
        <v>0</v>
      </c>
      <c r="AW57" s="100">
        <f>'2021-01.2 - SO 01 - VRN1'!J36</f>
        <v>0</v>
      </c>
      <c r="AX57" s="100">
        <f>'2021-01.2 - SO 01 - VRN1'!J37</f>
        <v>0</v>
      </c>
      <c r="AY57" s="100">
        <f>'2021-01.2 - SO 01 - VRN1'!J38</f>
        <v>0</v>
      </c>
      <c r="AZ57" s="100">
        <f>'2021-01.2 - SO 01 - VRN1'!F35</f>
        <v>0</v>
      </c>
      <c r="BA57" s="100">
        <f>'2021-01.2 - SO 01 - VRN1'!F36</f>
        <v>0</v>
      </c>
      <c r="BB57" s="100">
        <f>'2021-01.2 - SO 01 - VRN1'!F37</f>
        <v>0</v>
      </c>
      <c r="BC57" s="100">
        <f>'2021-01.2 - SO 01 - VRN1'!F38</f>
        <v>0</v>
      </c>
      <c r="BD57" s="102">
        <f>'2021-01.2 - SO 01 - VRN1'!F39</f>
        <v>0</v>
      </c>
      <c r="BT57" s="103" t="s">
        <v>81</v>
      </c>
      <c r="BV57" s="103" t="s">
        <v>74</v>
      </c>
      <c r="BW57" s="103" t="s">
        <v>89</v>
      </c>
      <c r="BX57" s="103" t="s">
        <v>80</v>
      </c>
      <c r="CL57" s="103" t="s">
        <v>19</v>
      </c>
    </row>
    <row r="58" spans="1:91" s="7" customFormat="1" ht="16.5" customHeight="1">
      <c r="B58" s="86"/>
      <c r="C58" s="87"/>
      <c r="D58" s="317" t="s">
        <v>90</v>
      </c>
      <c r="E58" s="317"/>
      <c r="F58" s="317"/>
      <c r="G58" s="317"/>
      <c r="H58" s="317"/>
      <c r="I58" s="88"/>
      <c r="J58" s="317" t="s">
        <v>91</v>
      </c>
      <c r="K58" s="317"/>
      <c r="L58" s="317"/>
      <c r="M58" s="317"/>
      <c r="N58" s="317"/>
      <c r="O58" s="317"/>
      <c r="P58" s="317"/>
      <c r="Q58" s="317"/>
      <c r="R58" s="317"/>
      <c r="S58" s="317"/>
      <c r="T58" s="317"/>
      <c r="U58" s="317"/>
      <c r="V58" s="317"/>
      <c r="W58" s="317"/>
      <c r="X58" s="317"/>
      <c r="Y58" s="317"/>
      <c r="Z58" s="317"/>
      <c r="AA58" s="317"/>
      <c r="AB58" s="317"/>
      <c r="AC58" s="317"/>
      <c r="AD58" s="317"/>
      <c r="AE58" s="317"/>
      <c r="AF58" s="317"/>
      <c r="AG58" s="343">
        <f>ROUND(SUM(AG59:AG60),2)</f>
        <v>0</v>
      </c>
      <c r="AH58" s="344"/>
      <c r="AI58" s="344"/>
      <c r="AJ58" s="344"/>
      <c r="AK58" s="344"/>
      <c r="AL58" s="344"/>
      <c r="AM58" s="344"/>
      <c r="AN58" s="351">
        <f t="shared" si="0"/>
        <v>0</v>
      </c>
      <c r="AO58" s="344"/>
      <c r="AP58" s="344"/>
      <c r="AQ58" s="89" t="s">
        <v>78</v>
      </c>
      <c r="AR58" s="90"/>
      <c r="AS58" s="91">
        <f>ROUND(SUM(AS59:AS60),2)</f>
        <v>0</v>
      </c>
      <c r="AT58" s="92">
        <f t="shared" si="1"/>
        <v>0</v>
      </c>
      <c r="AU58" s="93">
        <f>ROUND(SUM(AU59:AU60),5)</f>
        <v>0</v>
      </c>
      <c r="AV58" s="92">
        <f>ROUND(AZ58*L29,2)</f>
        <v>0</v>
      </c>
      <c r="AW58" s="92">
        <f>ROUND(BA58*L30,2)</f>
        <v>0</v>
      </c>
      <c r="AX58" s="92">
        <f>ROUND(BB58*L29,2)</f>
        <v>0</v>
      </c>
      <c r="AY58" s="92">
        <f>ROUND(BC58*L30,2)</f>
        <v>0</v>
      </c>
      <c r="AZ58" s="92">
        <f>ROUND(SUM(AZ59:AZ60),2)</f>
        <v>0</v>
      </c>
      <c r="BA58" s="92">
        <f>ROUND(SUM(BA59:BA60),2)</f>
        <v>0</v>
      </c>
      <c r="BB58" s="92">
        <f>ROUND(SUM(BB59:BB60),2)</f>
        <v>0</v>
      </c>
      <c r="BC58" s="92">
        <f>ROUND(SUM(BC59:BC60),2)</f>
        <v>0</v>
      </c>
      <c r="BD58" s="94">
        <f>ROUND(SUM(BD59:BD60),2)</f>
        <v>0</v>
      </c>
      <c r="BS58" s="95" t="s">
        <v>71</v>
      </c>
      <c r="BT58" s="95" t="s">
        <v>79</v>
      </c>
      <c r="BU58" s="95" t="s">
        <v>73</v>
      </c>
      <c r="BV58" s="95" t="s">
        <v>74</v>
      </c>
      <c r="BW58" s="95" t="s">
        <v>92</v>
      </c>
      <c r="BX58" s="95" t="s">
        <v>5</v>
      </c>
      <c r="CL58" s="95" t="s">
        <v>19</v>
      </c>
      <c r="CM58" s="95" t="s">
        <v>81</v>
      </c>
    </row>
    <row r="59" spans="1:91" s="4" customFormat="1" ht="16.5" customHeight="1">
      <c r="A59" s="96" t="s">
        <v>82</v>
      </c>
      <c r="B59" s="51"/>
      <c r="C59" s="97"/>
      <c r="D59" s="97"/>
      <c r="E59" s="318" t="s">
        <v>93</v>
      </c>
      <c r="F59" s="318"/>
      <c r="G59" s="318"/>
      <c r="H59" s="318"/>
      <c r="I59" s="318"/>
      <c r="J59" s="97"/>
      <c r="K59" s="318" t="s">
        <v>94</v>
      </c>
      <c r="L59" s="318"/>
      <c r="M59" s="318"/>
      <c r="N59" s="318"/>
      <c r="O59" s="318"/>
      <c r="P59" s="318"/>
      <c r="Q59" s="318"/>
      <c r="R59" s="318"/>
      <c r="S59" s="318"/>
      <c r="T59" s="318"/>
      <c r="U59" s="318"/>
      <c r="V59" s="318"/>
      <c r="W59" s="318"/>
      <c r="X59" s="318"/>
      <c r="Y59" s="318"/>
      <c r="Z59" s="318"/>
      <c r="AA59" s="318"/>
      <c r="AB59" s="318"/>
      <c r="AC59" s="318"/>
      <c r="AD59" s="318"/>
      <c r="AE59" s="318"/>
      <c r="AF59" s="318"/>
      <c r="AG59" s="345">
        <f>'2021-02.1 - SO 02 -  M 55...'!J32</f>
        <v>0</v>
      </c>
      <c r="AH59" s="346"/>
      <c r="AI59" s="346"/>
      <c r="AJ59" s="346"/>
      <c r="AK59" s="346"/>
      <c r="AL59" s="346"/>
      <c r="AM59" s="346"/>
      <c r="AN59" s="345">
        <f t="shared" si="0"/>
        <v>0</v>
      </c>
      <c r="AO59" s="346"/>
      <c r="AP59" s="346"/>
      <c r="AQ59" s="98" t="s">
        <v>85</v>
      </c>
      <c r="AR59" s="53"/>
      <c r="AS59" s="99">
        <v>0</v>
      </c>
      <c r="AT59" s="100">
        <f t="shared" si="1"/>
        <v>0</v>
      </c>
      <c r="AU59" s="101">
        <f>'2021-02.1 - SO 02 -  M 55...'!P92</f>
        <v>0</v>
      </c>
      <c r="AV59" s="100">
        <f>'2021-02.1 - SO 02 -  M 55...'!J35</f>
        <v>0</v>
      </c>
      <c r="AW59" s="100">
        <f>'2021-02.1 - SO 02 -  M 55...'!J36</f>
        <v>0</v>
      </c>
      <c r="AX59" s="100">
        <f>'2021-02.1 - SO 02 -  M 55...'!J37</f>
        <v>0</v>
      </c>
      <c r="AY59" s="100">
        <f>'2021-02.1 - SO 02 -  M 55...'!J38</f>
        <v>0</v>
      </c>
      <c r="AZ59" s="100">
        <f>'2021-02.1 - SO 02 -  M 55...'!F35</f>
        <v>0</v>
      </c>
      <c r="BA59" s="100">
        <f>'2021-02.1 - SO 02 -  M 55...'!F36</f>
        <v>0</v>
      </c>
      <c r="BB59" s="100">
        <f>'2021-02.1 - SO 02 -  M 55...'!F37</f>
        <v>0</v>
      </c>
      <c r="BC59" s="100">
        <f>'2021-02.1 - SO 02 -  M 55...'!F38</f>
        <v>0</v>
      </c>
      <c r="BD59" s="102">
        <f>'2021-02.1 - SO 02 -  M 55...'!F39</f>
        <v>0</v>
      </c>
      <c r="BT59" s="103" t="s">
        <v>81</v>
      </c>
      <c r="BV59" s="103" t="s">
        <v>74</v>
      </c>
      <c r="BW59" s="103" t="s">
        <v>95</v>
      </c>
      <c r="BX59" s="103" t="s">
        <v>92</v>
      </c>
      <c r="CL59" s="103" t="s">
        <v>19</v>
      </c>
    </row>
    <row r="60" spans="1:91" s="4" customFormat="1" ht="16.5" customHeight="1">
      <c r="A60" s="96" t="s">
        <v>82</v>
      </c>
      <c r="B60" s="51"/>
      <c r="C60" s="97"/>
      <c r="D60" s="97"/>
      <c r="E60" s="318" t="s">
        <v>96</v>
      </c>
      <c r="F60" s="318"/>
      <c r="G60" s="318"/>
      <c r="H60" s="318"/>
      <c r="I60" s="318"/>
      <c r="J60" s="97"/>
      <c r="K60" s="318" t="s">
        <v>97</v>
      </c>
      <c r="L60" s="318"/>
      <c r="M60" s="318"/>
      <c r="N60" s="318"/>
      <c r="O60" s="318"/>
      <c r="P60" s="318"/>
      <c r="Q60" s="318"/>
      <c r="R60" s="318"/>
      <c r="S60" s="318"/>
      <c r="T60" s="318"/>
      <c r="U60" s="318"/>
      <c r="V60" s="318"/>
      <c r="W60" s="318"/>
      <c r="X60" s="318"/>
      <c r="Y60" s="318"/>
      <c r="Z60" s="318"/>
      <c r="AA60" s="318"/>
      <c r="AB60" s="318"/>
      <c r="AC60" s="318"/>
      <c r="AD60" s="318"/>
      <c r="AE60" s="318"/>
      <c r="AF60" s="318"/>
      <c r="AG60" s="345">
        <f>'2021-02.2 - SO 02 - VRN1'!J32</f>
        <v>0</v>
      </c>
      <c r="AH60" s="346"/>
      <c r="AI60" s="346"/>
      <c r="AJ60" s="346"/>
      <c r="AK60" s="346"/>
      <c r="AL60" s="346"/>
      <c r="AM60" s="346"/>
      <c r="AN60" s="345">
        <f t="shared" si="0"/>
        <v>0</v>
      </c>
      <c r="AO60" s="346"/>
      <c r="AP60" s="346"/>
      <c r="AQ60" s="98" t="s">
        <v>85</v>
      </c>
      <c r="AR60" s="53"/>
      <c r="AS60" s="99">
        <v>0</v>
      </c>
      <c r="AT60" s="100">
        <f t="shared" si="1"/>
        <v>0</v>
      </c>
      <c r="AU60" s="101">
        <f>'2021-02.2 - SO 02 - VRN1'!P88</f>
        <v>0</v>
      </c>
      <c r="AV60" s="100">
        <f>'2021-02.2 - SO 02 - VRN1'!J35</f>
        <v>0</v>
      </c>
      <c r="AW60" s="100">
        <f>'2021-02.2 - SO 02 - VRN1'!J36</f>
        <v>0</v>
      </c>
      <c r="AX60" s="100">
        <f>'2021-02.2 - SO 02 - VRN1'!J37</f>
        <v>0</v>
      </c>
      <c r="AY60" s="100">
        <f>'2021-02.2 - SO 02 - VRN1'!J38</f>
        <v>0</v>
      </c>
      <c r="AZ60" s="100">
        <f>'2021-02.2 - SO 02 - VRN1'!F35</f>
        <v>0</v>
      </c>
      <c r="BA60" s="100">
        <f>'2021-02.2 - SO 02 - VRN1'!F36</f>
        <v>0</v>
      </c>
      <c r="BB60" s="100">
        <f>'2021-02.2 - SO 02 - VRN1'!F37</f>
        <v>0</v>
      </c>
      <c r="BC60" s="100">
        <f>'2021-02.2 - SO 02 - VRN1'!F38</f>
        <v>0</v>
      </c>
      <c r="BD60" s="102">
        <f>'2021-02.2 - SO 02 - VRN1'!F39</f>
        <v>0</v>
      </c>
      <c r="BT60" s="103" t="s">
        <v>81</v>
      </c>
      <c r="BV60" s="103" t="s">
        <v>74</v>
      </c>
      <c r="BW60" s="103" t="s">
        <v>98</v>
      </c>
      <c r="BX60" s="103" t="s">
        <v>92</v>
      </c>
      <c r="CL60" s="103" t="s">
        <v>19</v>
      </c>
    </row>
    <row r="61" spans="1:91" s="7" customFormat="1" ht="16.5" customHeight="1">
      <c r="B61" s="86"/>
      <c r="C61" s="87"/>
      <c r="D61" s="317" t="s">
        <v>99</v>
      </c>
      <c r="E61" s="317"/>
      <c r="F61" s="317"/>
      <c r="G61" s="317"/>
      <c r="H61" s="317"/>
      <c r="I61" s="88"/>
      <c r="J61" s="317" t="s">
        <v>100</v>
      </c>
      <c r="K61" s="317"/>
      <c r="L61" s="317"/>
      <c r="M61" s="317"/>
      <c r="N61" s="317"/>
      <c r="O61" s="317"/>
      <c r="P61" s="317"/>
      <c r="Q61" s="317"/>
      <c r="R61" s="317"/>
      <c r="S61" s="317"/>
      <c r="T61" s="317"/>
      <c r="U61" s="317"/>
      <c r="V61" s="317"/>
      <c r="W61" s="317"/>
      <c r="X61" s="317"/>
      <c r="Y61" s="317"/>
      <c r="Z61" s="317"/>
      <c r="AA61" s="317"/>
      <c r="AB61" s="317"/>
      <c r="AC61" s="317"/>
      <c r="AD61" s="317"/>
      <c r="AE61" s="317"/>
      <c r="AF61" s="317"/>
      <c r="AG61" s="343">
        <f>ROUND(SUM(AG62:AG63),2)</f>
        <v>0</v>
      </c>
      <c r="AH61" s="344"/>
      <c r="AI61" s="344"/>
      <c r="AJ61" s="344"/>
      <c r="AK61" s="344"/>
      <c r="AL61" s="344"/>
      <c r="AM61" s="344"/>
      <c r="AN61" s="351">
        <f t="shared" si="0"/>
        <v>0</v>
      </c>
      <c r="AO61" s="344"/>
      <c r="AP61" s="344"/>
      <c r="AQ61" s="89" t="s">
        <v>78</v>
      </c>
      <c r="AR61" s="90"/>
      <c r="AS61" s="91">
        <f>ROUND(SUM(AS62:AS63),2)</f>
        <v>0</v>
      </c>
      <c r="AT61" s="92">
        <f t="shared" si="1"/>
        <v>0</v>
      </c>
      <c r="AU61" s="93">
        <f>ROUND(SUM(AU62:AU63),5)</f>
        <v>0</v>
      </c>
      <c r="AV61" s="92">
        <f>ROUND(AZ61*L29,2)</f>
        <v>0</v>
      </c>
      <c r="AW61" s="92">
        <f>ROUND(BA61*L30,2)</f>
        <v>0</v>
      </c>
      <c r="AX61" s="92">
        <f>ROUND(BB61*L29,2)</f>
        <v>0</v>
      </c>
      <c r="AY61" s="92">
        <f>ROUND(BC61*L30,2)</f>
        <v>0</v>
      </c>
      <c r="AZ61" s="92">
        <f>ROUND(SUM(AZ62:AZ63),2)</f>
        <v>0</v>
      </c>
      <c r="BA61" s="92">
        <f>ROUND(SUM(BA62:BA63),2)</f>
        <v>0</v>
      </c>
      <c r="BB61" s="92">
        <f>ROUND(SUM(BB62:BB63),2)</f>
        <v>0</v>
      </c>
      <c r="BC61" s="92">
        <f>ROUND(SUM(BC62:BC63),2)</f>
        <v>0</v>
      </c>
      <c r="BD61" s="94">
        <f>ROUND(SUM(BD62:BD63),2)</f>
        <v>0</v>
      </c>
      <c r="BS61" s="95" t="s">
        <v>71</v>
      </c>
      <c r="BT61" s="95" t="s">
        <v>79</v>
      </c>
      <c r="BU61" s="95" t="s">
        <v>73</v>
      </c>
      <c r="BV61" s="95" t="s">
        <v>74</v>
      </c>
      <c r="BW61" s="95" t="s">
        <v>101</v>
      </c>
      <c r="BX61" s="95" t="s">
        <v>5</v>
      </c>
      <c r="CL61" s="95" t="s">
        <v>19</v>
      </c>
      <c r="CM61" s="95" t="s">
        <v>81</v>
      </c>
    </row>
    <row r="62" spans="1:91" s="4" customFormat="1" ht="16.5" customHeight="1">
      <c r="A62" s="96" t="s">
        <v>82</v>
      </c>
      <c r="B62" s="51"/>
      <c r="C62" s="97"/>
      <c r="D62" s="97"/>
      <c r="E62" s="318" t="s">
        <v>102</v>
      </c>
      <c r="F62" s="318"/>
      <c r="G62" s="318"/>
      <c r="H62" s="318"/>
      <c r="I62" s="318"/>
      <c r="J62" s="97"/>
      <c r="K62" s="318" t="s">
        <v>103</v>
      </c>
      <c r="L62" s="318"/>
      <c r="M62" s="318"/>
      <c r="N62" s="318"/>
      <c r="O62" s="318"/>
      <c r="P62" s="318"/>
      <c r="Q62" s="318"/>
      <c r="R62" s="318"/>
      <c r="S62" s="318"/>
      <c r="T62" s="318"/>
      <c r="U62" s="318"/>
      <c r="V62" s="318"/>
      <c r="W62" s="318"/>
      <c r="X62" s="318"/>
      <c r="Y62" s="318"/>
      <c r="Z62" s="318"/>
      <c r="AA62" s="318"/>
      <c r="AB62" s="318"/>
      <c r="AC62" s="318"/>
      <c r="AD62" s="318"/>
      <c r="AE62" s="318"/>
      <c r="AF62" s="318"/>
      <c r="AG62" s="345">
        <f>'2021-03.1 - SO 03 -  M 58...'!J32</f>
        <v>0</v>
      </c>
      <c r="AH62" s="346"/>
      <c r="AI62" s="346"/>
      <c r="AJ62" s="346"/>
      <c r="AK62" s="346"/>
      <c r="AL62" s="346"/>
      <c r="AM62" s="346"/>
      <c r="AN62" s="345">
        <f t="shared" si="0"/>
        <v>0</v>
      </c>
      <c r="AO62" s="346"/>
      <c r="AP62" s="346"/>
      <c r="AQ62" s="98" t="s">
        <v>85</v>
      </c>
      <c r="AR62" s="53"/>
      <c r="AS62" s="99">
        <v>0</v>
      </c>
      <c r="AT62" s="100">
        <f t="shared" si="1"/>
        <v>0</v>
      </c>
      <c r="AU62" s="101">
        <f>'2021-03.1 - SO 03 -  M 58...'!P94</f>
        <v>0</v>
      </c>
      <c r="AV62" s="100">
        <f>'2021-03.1 - SO 03 -  M 58...'!J35</f>
        <v>0</v>
      </c>
      <c r="AW62" s="100">
        <f>'2021-03.1 - SO 03 -  M 58...'!J36</f>
        <v>0</v>
      </c>
      <c r="AX62" s="100">
        <f>'2021-03.1 - SO 03 -  M 58...'!J37</f>
        <v>0</v>
      </c>
      <c r="AY62" s="100">
        <f>'2021-03.1 - SO 03 -  M 58...'!J38</f>
        <v>0</v>
      </c>
      <c r="AZ62" s="100">
        <f>'2021-03.1 - SO 03 -  M 58...'!F35</f>
        <v>0</v>
      </c>
      <c r="BA62" s="100">
        <f>'2021-03.1 - SO 03 -  M 58...'!F36</f>
        <v>0</v>
      </c>
      <c r="BB62" s="100">
        <f>'2021-03.1 - SO 03 -  M 58...'!F37</f>
        <v>0</v>
      </c>
      <c r="BC62" s="100">
        <f>'2021-03.1 - SO 03 -  M 58...'!F38</f>
        <v>0</v>
      </c>
      <c r="BD62" s="102">
        <f>'2021-03.1 - SO 03 -  M 58...'!F39</f>
        <v>0</v>
      </c>
      <c r="BT62" s="103" t="s">
        <v>81</v>
      </c>
      <c r="BV62" s="103" t="s">
        <v>74</v>
      </c>
      <c r="BW62" s="103" t="s">
        <v>104</v>
      </c>
      <c r="BX62" s="103" t="s">
        <v>101</v>
      </c>
      <c r="CL62" s="103" t="s">
        <v>19</v>
      </c>
    </row>
    <row r="63" spans="1:91" s="4" customFormat="1" ht="16.5" customHeight="1">
      <c r="A63" s="96" t="s">
        <v>82</v>
      </c>
      <c r="B63" s="51"/>
      <c r="C63" s="97"/>
      <c r="D63" s="97"/>
      <c r="E63" s="318" t="s">
        <v>105</v>
      </c>
      <c r="F63" s="318"/>
      <c r="G63" s="318"/>
      <c r="H63" s="318"/>
      <c r="I63" s="318"/>
      <c r="J63" s="97"/>
      <c r="K63" s="318" t="s">
        <v>106</v>
      </c>
      <c r="L63" s="318"/>
      <c r="M63" s="318"/>
      <c r="N63" s="318"/>
      <c r="O63" s="318"/>
      <c r="P63" s="318"/>
      <c r="Q63" s="318"/>
      <c r="R63" s="318"/>
      <c r="S63" s="318"/>
      <c r="T63" s="318"/>
      <c r="U63" s="318"/>
      <c r="V63" s="318"/>
      <c r="W63" s="318"/>
      <c r="X63" s="318"/>
      <c r="Y63" s="318"/>
      <c r="Z63" s="318"/>
      <c r="AA63" s="318"/>
      <c r="AB63" s="318"/>
      <c r="AC63" s="318"/>
      <c r="AD63" s="318"/>
      <c r="AE63" s="318"/>
      <c r="AF63" s="318"/>
      <c r="AG63" s="345">
        <f>'2021-03.2 - SO 03 - VRN1'!J32</f>
        <v>0</v>
      </c>
      <c r="AH63" s="346"/>
      <c r="AI63" s="346"/>
      <c r="AJ63" s="346"/>
      <c r="AK63" s="346"/>
      <c r="AL63" s="346"/>
      <c r="AM63" s="346"/>
      <c r="AN63" s="345">
        <f t="shared" si="0"/>
        <v>0</v>
      </c>
      <c r="AO63" s="346"/>
      <c r="AP63" s="346"/>
      <c r="AQ63" s="98" t="s">
        <v>85</v>
      </c>
      <c r="AR63" s="53"/>
      <c r="AS63" s="99">
        <v>0</v>
      </c>
      <c r="AT63" s="100">
        <f t="shared" si="1"/>
        <v>0</v>
      </c>
      <c r="AU63" s="101">
        <f>'2021-03.2 - SO 03 - VRN1'!P88</f>
        <v>0</v>
      </c>
      <c r="AV63" s="100">
        <f>'2021-03.2 - SO 03 - VRN1'!J35</f>
        <v>0</v>
      </c>
      <c r="AW63" s="100">
        <f>'2021-03.2 - SO 03 - VRN1'!J36</f>
        <v>0</v>
      </c>
      <c r="AX63" s="100">
        <f>'2021-03.2 - SO 03 - VRN1'!J37</f>
        <v>0</v>
      </c>
      <c r="AY63" s="100">
        <f>'2021-03.2 - SO 03 - VRN1'!J38</f>
        <v>0</v>
      </c>
      <c r="AZ63" s="100">
        <f>'2021-03.2 - SO 03 - VRN1'!F35</f>
        <v>0</v>
      </c>
      <c r="BA63" s="100">
        <f>'2021-03.2 - SO 03 - VRN1'!F36</f>
        <v>0</v>
      </c>
      <c r="BB63" s="100">
        <f>'2021-03.2 - SO 03 - VRN1'!F37</f>
        <v>0</v>
      </c>
      <c r="BC63" s="100">
        <f>'2021-03.2 - SO 03 - VRN1'!F38</f>
        <v>0</v>
      </c>
      <c r="BD63" s="102">
        <f>'2021-03.2 - SO 03 - VRN1'!F39</f>
        <v>0</v>
      </c>
      <c r="BT63" s="103" t="s">
        <v>81</v>
      </c>
      <c r="BV63" s="103" t="s">
        <v>74</v>
      </c>
      <c r="BW63" s="103" t="s">
        <v>107</v>
      </c>
      <c r="BX63" s="103" t="s">
        <v>101</v>
      </c>
      <c r="CL63" s="103" t="s">
        <v>19</v>
      </c>
    </row>
    <row r="64" spans="1:91" s="7" customFormat="1" ht="16.5" customHeight="1">
      <c r="B64" s="86"/>
      <c r="C64" s="87"/>
      <c r="D64" s="317" t="s">
        <v>108</v>
      </c>
      <c r="E64" s="317"/>
      <c r="F64" s="317"/>
      <c r="G64" s="317"/>
      <c r="H64" s="317"/>
      <c r="I64" s="88"/>
      <c r="J64" s="317" t="s">
        <v>109</v>
      </c>
      <c r="K64" s="317"/>
      <c r="L64" s="317"/>
      <c r="M64" s="317"/>
      <c r="N64" s="317"/>
      <c r="O64" s="317"/>
      <c r="P64" s="317"/>
      <c r="Q64" s="317"/>
      <c r="R64" s="317"/>
      <c r="S64" s="317"/>
      <c r="T64" s="317"/>
      <c r="U64" s="317"/>
      <c r="V64" s="317"/>
      <c r="W64" s="317"/>
      <c r="X64" s="317"/>
      <c r="Y64" s="317"/>
      <c r="Z64" s="317"/>
      <c r="AA64" s="317"/>
      <c r="AB64" s="317"/>
      <c r="AC64" s="317"/>
      <c r="AD64" s="317"/>
      <c r="AE64" s="317"/>
      <c r="AF64" s="317"/>
      <c r="AG64" s="343">
        <f>ROUND(SUM(AG65:AG66),2)</f>
        <v>0</v>
      </c>
      <c r="AH64" s="344"/>
      <c r="AI64" s="344"/>
      <c r="AJ64" s="344"/>
      <c r="AK64" s="344"/>
      <c r="AL64" s="344"/>
      <c r="AM64" s="344"/>
      <c r="AN64" s="351">
        <f t="shared" si="0"/>
        <v>0</v>
      </c>
      <c r="AO64" s="344"/>
      <c r="AP64" s="344"/>
      <c r="AQ64" s="89" t="s">
        <v>78</v>
      </c>
      <c r="AR64" s="90"/>
      <c r="AS64" s="91">
        <f>ROUND(SUM(AS65:AS66),2)</f>
        <v>0</v>
      </c>
      <c r="AT64" s="92">
        <f t="shared" si="1"/>
        <v>0</v>
      </c>
      <c r="AU64" s="93">
        <f>ROUND(SUM(AU65:AU66),5)</f>
        <v>0</v>
      </c>
      <c r="AV64" s="92">
        <f>ROUND(AZ64*L29,2)</f>
        <v>0</v>
      </c>
      <c r="AW64" s="92">
        <f>ROUND(BA64*L30,2)</f>
        <v>0</v>
      </c>
      <c r="AX64" s="92">
        <f>ROUND(BB64*L29,2)</f>
        <v>0</v>
      </c>
      <c r="AY64" s="92">
        <f>ROUND(BC64*L30,2)</f>
        <v>0</v>
      </c>
      <c r="AZ64" s="92">
        <f>ROUND(SUM(AZ65:AZ66),2)</f>
        <v>0</v>
      </c>
      <c r="BA64" s="92">
        <f>ROUND(SUM(BA65:BA66),2)</f>
        <v>0</v>
      </c>
      <c r="BB64" s="92">
        <f>ROUND(SUM(BB65:BB66),2)</f>
        <v>0</v>
      </c>
      <c r="BC64" s="92">
        <f>ROUND(SUM(BC65:BC66),2)</f>
        <v>0</v>
      </c>
      <c r="BD64" s="94">
        <f>ROUND(SUM(BD65:BD66),2)</f>
        <v>0</v>
      </c>
      <c r="BS64" s="95" t="s">
        <v>71</v>
      </c>
      <c r="BT64" s="95" t="s">
        <v>79</v>
      </c>
      <c r="BU64" s="95" t="s">
        <v>73</v>
      </c>
      <c r="BV64" s="95" t="s">
        <v>74</v>
      </c>
      <c r="BW64" s="95" t="s">
        <v>110</v>
      </c>
      <c r="BX64" s="95" t="s">
        <v>5</v>
      </c>
      <c r="CL64" s="95" t="s">
        <v>19</v>
      </c>
      <c r="CM64" s="95" t="s">
        <v>81</v>
      </c>
    </row>
    <row r="65" spans="1:90" s="4" customFormat="1" ht="16.5" customHeight="1">
      <c r="A65" s="96" t="s">
        <v>82</v>
      </c>
      <c r="B65" s="51"/>
      <c r="C65" s="97"/>
      <c r="D65" s="97"/>
      <c r="E65" s="318" t="s">
        <v>111</v>
      </c>
      <c r="F65" s="318"/>
      <c r="G65" s="318"/>
      <c r="H65" s="318"/>
      <c r="I65" s="318"/>
      <c r="J65" s="97"/>
      <c r="K65" s="318" t="s">
        <v>112</v>
      </c>
      <c r="L65" s="318"/>
      <c r="M65" s="318"/>
      <c r="N65" s="318"/>
      <c r="O65" s="318"/>
      <c r="P65" s="318"/>
      <c r="Q65" s="318"/>
      <c r="R65" s="318"/>
      <c r="S65" s="318"/>
      <c r="T65" s="318"/>
      <c r="U65" s="318"/>
      <c r="V65" s="318"/>
      <c r="W65" s="318"/>
      <c r="X65" s="318"/>
      <c r="Y65" s="318"/>
      <c r="Z65" s="318"/>
      <c r="AA65" s="318"/>
      <c r="AB65" s="318"/>
      <c r="AC65" s="318"/>
      <c r="AD65" s="318"/>
      <c r="AE65" s="318"/>
      <c r="AF65" s="318"/>
      <c r="AG65" s="345">
        <f>'2021-04.1 - SO 04 -  M 62...'!J32</f>
        <v>0</v>
      </c>
      <c r="AH65" s="346"/>
      <c r="AI65" s="346"/>
      <c r="AJ65" s="346"/>
      <c r="AK65" s="346"/>
      <c r="AL65" s="346"/>
      <c r="AM65" s="346"/>
      <c r="AN65" s="345">
        <f t="shared" si="0"/>
        <v>0</v>
      </c>
      <c r="AO65" s="346"/>
      <c r="AP65" s="346"/>
      <c r="AQ65" s="98" t="s">
        <v>85</v>
      </c>
      <c r="AR65" s="53"/>
      <c r="AS65" s="99">
        <v>0</v>
      </c>
      <c r="AT65" s="100">
        <f t="shared" si="1"/>
        <v>0</v>
      </c>
      <c r="AU65" s="101">
        <f>'2021-04.1 - SO 04 -  M 62...'!P91</f>
        <v>0</v>
      </c>
      <c r="AV65" s="100">
        <f>'2021-04.1 - SO 04 -  M 62...'!J35</f>
        <v>0</v>
      </c>
      <c r="AW65" s="100">
        <f>'2021-04.1 - SO 04 -  M 62...'!J36</f>
        <v>0</v>
      </c>
      <c r="AX65" s="100">
        <f>'2021-04.1 - SO 04 -  M 62...'!J37</f>
        <v>0</v>
      </c>
      <c r="AY65" s="100">
        <f>'2021-04.1 - SO 04 -  M 62...'!J38</f>
        <v>0</v>
      </c>
      <c r="AZ65" s="100">
        <f>'2021-04.1 - SO 04 -  M 62...'!F35</f>
        <v>0</v>
      </c>
      <c r="BA65" s="100">
        <f>'2021-04.1 - SO 04 -  M 62...'!F36</f>
        <v>0</v>
      </c>
      <c r="BB65" s="100">
        <f>'2021-04.1 - SO 04 -  M 62...'!F37</f>
        <v>0</v>
      </c>
      <c r="BC65" s="100">
        <f>'2021-04.1 - SO 04 -  M 62...'!F38</f>
        <v>0</v>
      </c>
      <c r="BD65" s="102">
        <f>'2021-04.1 - SO 04 -  M 62...'!F39</f>
        <v>0</v>
      </c>
      <c r="BT65" s="103" t="s">
        <v>81</v>
      </c>
      <c r="BV65" s="103" t="s">
        <v>74</v>
      </c>
      <c r="BW65" s="103" t="s">
        <v>113</v>
      </c>
      <c r="BX65" s="103" t="s">
        <v>110</v>
      </c>
      <c r="CL65" s="103" t="s">
        <v>19</v>
      </c>
    </row>
    <row r="66" spans="1:90" s="4" customFormat="1" ht="16.5" customHeight="1">
      <c r="A66" s="96" t="s">
        <v>82</v>
      </c>
      <c r="B66" s="51"/>
      <c r="C66" s="97"/>
      <c r="D66" s="97"/>
      <c r="E66" s="318" t="s">
        <v>114</v>
      </c>
      <c r="F66" s="318"/>
      <c r="G66" s="318"/>
      <c r="H66" s="318"/>
      <c r="I66" s="318"/>
      <c r="J66" s="97"/>
      <c r="K66" s="318" t="s">
        <v>115</v>
      </c>
      <c r="L66" s="318"/>
      <c r="M66" s="318"/>
      <c r="N66" s="318"/>
      <c r="O66" s="318"/>
      <c r="P66" s="318"/>
      <c r="Q66" s="318"/>
      <c r="R66" s="318"/>
      <c r="S66" s="318"/>
      <c r="T66" s="318"/>
      <c r="U66" s="318"/>
      <c r="V66" s="318"/>
      <c r="W66" s="318"/>
      <c r="X66" s="318"/>
      <c r="Y66" s="318"/>
      <c r="Z66" s="318"/>
      <c r="AA66" s="318"/>
      <c r="AB66" s="318"/>
      <c r="AC66" s="318"/>
      <c r="AD66" s="318"/>
      <c r="AE66" s="318"/>
      <c r="AF66" s="318"/>
      <c r="AG66" s="345">
        <f>'2021-04.2 - SO 04 - VRN1'!J32</f>
        <v>0</v>
      </c>
      <c r="AH66" s="346"/>
      <c r="AI66" s="346"/>
      <c r="AJ66" s="346"/>
      <c r="AK66" s="346"/>
      <c r="AL66" s="346"/>
      <c r="AM66" s="346"/>
      <c r="AN66" s="345">
        <f t="shared" si="0"/>
        <v>0</v>
      </c>
      <c r="AO66" s="346"/>
      <c r="AP66" s="346"/>
      <c r="AQ66" s="98" t="s">
        <v>85</v>
      </c>
      <c r="AR66" s="53"/>
      <c r="AS66" s="104">
        <v>0</v>
      </c>
      <c r="AT66" s="105">
        <f t="shared" si="1"/>
        <v>0</v>
      </c>
      <c r="AU66" s="106">
        <f>'2021-04.2 - SO 04 - VRN1'!P89</f>
        <v>0</v>
      </c>
      <c r="AV66" s="105">
        <f>'2021-04.2 - SO 04 - VRN1'!J35</f>
        <v>0</v>
      </c>
      <c r="AW66" s="105">
        <f>'2021-04.2 - SO 04 - VRN1'!J36</f>
        <v>0</v>
      </c>
      <c r="AX66" s="105">
        <f>'2021-04.2 - SO 04 - VRN1'!J37</f>
        <v>0</v>
      </c>
      <c r="AY66" s="105">
        <f>'2021-04.2 - SO 04 - VRN1'!J38</f>
        <v>0</v>
      </c>
      <c r="AZ66" s="105">
        <f>'2021-04.2 - SO 04 - VRN1'!F35</f>
        <v>0</v>
      </c>
      <c r="BA66" s="105">
        <f>'2021-04.2 - SO 04 - VRN1'!F36</f>
        <v>0</v>
      </c>
      <c r="BB66" s="105">
        <f>'2021-04.2 - SO 04 - VRN1'!F37</f>
        <v>0</v>
      </c>
      <c r="BC66" s="105">
        <f>'2021-04.2 - SO 04 - VRN1'!F38</f>
        <v>0</v>
      </c>
      <c r="BD66" s="107">
        <f>'2021-04.2 - SO 04 - VRN1'!F39</f>
        <v>0</v>
      </c>
      <c r="BT66" s="103" t="s">
        <v>81</v>
      </c>
      <c r="BV66" s="103" t="s">
        <v>74</v>
      </c>
      <c r="BW66" s="103" t="s">
        <v>116</v>
      </c>
      <c r="BX66" s="103" t="s">
        <v>110</v>
      </c>
      <c r="CL66" s="103" t="s">
        <v>19</v>
      </c>
    </row>
    <row r="67" spans="1:90" s="2" customFormat="1" ht="30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9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</row>
    <row r="68" spans="1:90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39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</row>
  </sheetData>
  <sheetProtection algorithmName="SHA-512" hashValue="f+hY3sbBikV5NFXgW2KDP6uTeELDPq8dg6t5JZly2mBpPuWm0RQh9qycfxwzW1qrARbHkSoKKNW5Vhw3TIOiFw==" saltValue="f1SDLIIzMEc1vz3B5POH6bzXfMTUpSKxlC7AuFcKvbbEd5Hpf0PdGMYzessg5wnx9u5FFdFv94MpnRa44cPN5w==" spinCount="100000" sheet="1" objects="1" scenarios="1" formatColumns="0" formatRows="0"/>
  <mergeCells count="86">
    <mergeCell ref="AN58:AP58"/>
    <mergeCell ref="AS49:AT51"/>
    <mergeCell ref="AN65:AP65"/>
    <mergeCell ref="AG65:AM65"/>
    <mergeCell ref="AN66:AP66"/>
    <mergeCell ref="AG66:AM66"/>
    <mergeCell ref="AN54:AP54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AM50:AP50"/>
    <mergeCell ref="AN55:AP55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K56:AF56"/>
    <mergeCell ref="L45:AO45"/>
    <mergeCell ref="E65:I65"/>
    <mergeCell ref="K65:AF65"/>
    <mergeCell ref="E66:I66"/>
    <mergeCell ref="K66:AF66"/>
    <mergeCell ref="AG54:AM54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AN60:AP60"/>
    <mergeCell ref="K57:AF57"/>
    <mergeCell ref="K60:AF60"/>
    <mergeCell ref="K62:AF62"/>
    <mergeCell ref="K59:AF59"/>
    <mergeCell ref="K63:AF63"/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</mergeCells>
  <hyperlinks>
    <hyperlink ref="A56" location="'2021-01.1 - SO 01 -  P 49...'!C2" display="/"/>
    <hyperlink ref="A57" location="'2021-01.2 - SO 01 - VRN1'!C2" display="/"/>
    <hyperlink ref="A59" location="'2021-02.1 - SO 02 -  M 55...'!C2" display="/"/>
    <hyperlink ref="A60" location="'2021-02.2 - SO 02 - VRN1'!C2" display="/"/>
    <hyperlink ref="A62" location="'2021-03.1 - SO 03 -  M 58...'!C2" display="/"/>
    <hyperlink ref="A63" location="'2021-03.2 - SO 03 - VRN1'!C2" display="/"/>
    <hyperlink ref="A65" location="'2021-04.1 - SO 04 -  M 62...'!C2" display="/"/>
    <hyperlink ref="A66" location="'2021-04.2 - SO 04 - VRN1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233" customWidth="1"/>
    <col min="2" max="2" width="1.6640625" style="233" customWidth="1"/>
    <col min="3" max="4" width="5" style="233" customWidth="1"/>
    <col min="5" max="5" width="11.6640625" style="233" customWidth="1"/>
    <col min="6" max="6" width="9.1640625" style="233" customWidth="1"/>
    <col min="7" max="7" width="5" style="233" customWidth="1"/>
    <col min="8" max="8" width="77.83203125" style="233" customWidth="1"/>
    <col min="9" max="10" width="20" style="233" customWidth="1"/>
    <col min="11" max="11" width="1.6640625" style="233" customWidth="1"/>
  </cols>
  <sheetData>
    <row r="1" spans="2:11" s="1" customFormat="1" ht="37.5" customHeight="1"/>
    <row r="2" spans="2:11" s="1" customFormat="1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pans="2:11" s="15" customFormat="1" ht="45" customHeight="1">
      <c r="B3" s="237"/>
      <c r="C3" s="370" t="s">
        <v>1092</v>
      </c>
      <c r="D3" s="370"/>
      <c r="E3" s="370"/>
      <c r="F3" s="370"/>
      <c r="G3" s="370"/>
      <c r="H3" s="370"/>
      <c r="I3" s="370"/>
      <c r="J3" s="370"/>
      <c r="K3" s="238"/>
    </row>
    <row r="4" spans="2:11" s="1" customFormat="1" ht="25.5" customHeight="1">
      <c r="B4" s="239"/>
      <c r="C4" s="375" t="s">
        <v>1093</v>
      </c>
      <c r="D4" s="375"/>
      <c r="E4" s="375"/>
      <c r="F4" s="375"/>
      <c r="G4" s="375"/>
      <c r="H4" s="375"/>
      <c r="I4" s="375"/>
      <c r="J4" s="375"/>
      <c r="K4" s="240"/>
    </row>
    <row r="5" spans="2:11" s="1" customFormat="1" ht="5.25" customHeight="1">
      <c r="B5" s="239"/>
      <c r="C5" s="241"/>
      <c r="D5" s="241"/>
      <c r="E5" s="241"/>
      <c r="F5" s="241"/>
      <c r="G5" s="241"/>
      <c r="H5" s="241"/>
      <c r="I5" s="241"/>
      <c r="J5" s="241"/>
      <c r="K5" s="240"/>
    </row>
    <row r="6" spans="2:11" s="1" customFormat="1" ht="15" customHeight="1">
      <c r="B6" s="239"/>
      <c r="C6" s="374" t="s">
        <v>1094</v>
      </c>
      <c r="D6" s="374"/>
      <c r="E6" s="374"/>
      <c r="F6" s="374"/>
      <c r="G6" s="374"/>
      <c r="H6" s="374"/>
      <c r="I6" s="374"/>
      <c r="J6" s="374"/>
      <c r="K6" s="240"/>
    </row>
    <row r="7" spans="2:11" s="1" customFormat="1" ht="15" customHeight="1">
      <c r="B7" s="243"/>
      <c r="C7" s="374" t="s">
        <v>1095</v>
      </c>
      <c r="D7" s="374"/>
      <c r="E7" s="374"/>
      <c r="F7" s="374"/>
      <c r="G7" s="374"/>
      <c r="H7" s="374"/>
      <c r="I7" s="374"/>
      <c r="J7" s="374"/>
      <c r="K7" s="240"/>
    </row>
    <row r="8" spans="2:11" s="1" customFormat="1" ht="12.75" customHeight="1">
      <c r="B8" s="243"/>
      <c r="C8" s="242"/>
      <c r="D8" s="242"/>
      <c r="E8" s="242"/>
      <c r="F8" s="242"/>
      <c r="G8" s="242"/>
      <c r="H8" s="242"/>
      <c r="I8" s="242"/>
      <c r="J8" s="242"/>
      <c r="K8" s="240"/>
    </row>
    <row r="9" spans="2:11" s="1" customFormat="1" ht="15" customHeight="1">
      <c r="B9" s="243"/>
      <c r="C9" s="374" t="s">
        <v>1096</v>
      </c>
      <c r="D9" s="374"/>
      <c r="E9" s="374"/>
      <c r="F9" s="374"/>
      <c r="G9" s="374"/>
      <c r="H9" s="374"/>
      <c r="I9" s="374"/>
      <c r="J9" s="374"/>
      <c r="K9" s="240"/>
    </row>
    <row r="10" spans="2:11" s="1" customFormat="1" ht="15" customHeight="1">
      <c r="B10" s="243"/>
      <c r="C10" s="242"/>
      <c r="D10" s="374" t="s">
        <v>1097</v>
      </c>
      <c r="E10" s="374"/>
      <c r="F10" s="374"/>
      <c r="G10" s="374"/>
      <c r="H10" s="374"/>
      <c r="I10" s="374"/>
      <c r="J10" s="374"/>
      <c r="K10" s="240"/>
    </row>
    <row r="11" spans="2:11" s="1" customFormat="1" ht="15" customHeight="1">
      <c r="B11" s="243"/>
      <c r="C11" s="244"/>
      <c r="D11" s="374" t="s">
        <v>1098</v>
      </c>
      <c r="E11" s="374"/>
      <c r="F11" s="374"/>
      <c r="G11" s="374"/>
      <c r="H11" s="374"/>
      <c r="I11" s="374"/>
      <c r="J11" s="374"/>
      <c r="K11" s="240"/>
    </row>
    <row r="12" spans="2:11" s="1" customFormat="1" ht="15" customHeight="1">
      <c r="B12" s="243"/>
      <c r="C12" s="244"/>
      <c r="D12" s="242"/>
      <c r="E12" s="242"/>
      <c r="F12" s="242"/>
      <c r="G12" s="242"/>
      <c r="H12" s="242"/>
      <c r="I12" s="242"/>
      <c r="J12" s="242"/>
      <c r="K12" s="240"/>
    </row>
    <row r="13" spans="2:11" s="1" customFormat="1" ht="15" customHeight="1">
      <c r="B13" s="243"/>
      <c r="C13" s="244"/>
      <c r="D13" s="245" t="s">
        <v>1099</v>
      </c>
      <c r="E13" s="242"/>
      <c r="F13" s="242"/>
      <c r="G13" s="242"/>
      <c r="H13" s="242"/>
      <c r="I13" s="242"/>
      <c r="J13" s="242"/>
      <c r="K13" s="240"/>
    </row>
    <row r="14" spans="2:11" s="1" customFormat="1" ht="12.75" customHeight="1">
      <c r="B14" s="243"/>
      <c r="C14" s="244"/>
      <c r="D14" s="244"/>
      <c r="E14" s="244"/>
      <c r="F14" s="244"/>
      <c r="G14" s="244"/>
      <c r="H14" s="244"/>
      <c r="I14" s="244"/>
      <c r="J14" s="244"/>
      <c r="K14" s="240"/>
    </row>
    <row r="15" spans="2:11" s="1" customFormat="1" ht="15" customHeight="1">
      <c r="B15" s="243"/>
      <c r="C15" s="244"/>
      <c r="D15" s="374" t="s">
        <v>1100</v>
      </c>
      <c r="E15" s="374"/>
      <c r="F15" s="374"/>
      <c r="G15" s="374"/>
      <c r="H15" s="374"/>
      <c r="I15" s="374"/>
      <c r="J15" s="374"/>
      <c r="K15" s="240"/>
    </row>
    <row r="16" spans="2:11" s="1" customFormat="1" ht="15" customHeight="1">
      <c r="B16" s="243"/>
      <c r="C16" s="244"/>
      <c r="D16" s="374" t="s">
        <v>1101</v>
      </c>
      <c r="E16" s="374"/>
      <c r="F16" s="374"/>
      <c r="G16" s="374"/>
      <c r="H16" s="374"/>
      <c r="I16" s="374"/>
      <c r="J16" s="374"/>
      <c r="K16" s="240"/>
    </row>
    <row r="17" spans="2:11" s="1" customFormat="1" ht="15" customHeight="1">
      <c r="B17" s="243"/>
      <c r="C17" s="244"/>
      <c r="D17" s="374" t="s">
        <v>1102</v>
      </c>
      <c r="E17" s="374"/>
      <c r="F17" s="374"/>
      <c r="G17" s="374"/>
      <c r="H17" s="374"/>
      <c r="I17" s="374"/>
      <c r="J17" s="374"/>
      <c r="K17" s="240"/>
    </row>
    <row r="18" spans="2:11" s="1" customFormat="1" ht="15" customHeight="1">
      <c r="B18" s="243"/>
      <c r="C18" s="244"/>
      <c r="D18" s="244"/>
      <c r="E18" s="246" t="s">
        <v>78</v>
      </c>
      <c r="F18" s="374" t="s">
        <v>1103</v>
      </c>
      <c r="G18" s="374"/>
      <c r="H18" s="374"/>
      <c r="I18" s="374"/>
      <c r="J18" s="374"/>
      <c r="K18" s="240"/>
    </row>
    <row r="19" spans="2:11" s="1" customFormat="1" ht="15" customHeight="1">
      <c r="B19" s="243"/>
      <c r="C19" s="244"/>
      <c r="D19" s="244"/>
      <c r="E19" s="246" t="s">
        <v>1104</v>
      </c>
      <c r="F19" s="374" t="s">
        <v>1105</v>
      </c>
      <c r="G19" s="374"/>
      <c r="H19" s="374"/>
      <c r="I19" s="374"/>
      <c r="J19" s="374"/>
      <c r="K19" s="240"/>
    </row>
    <row r="20" spans="2:11" s="1" customFormat="1" ht="15" customHeight="1">
      <c r="B20" s="243"/>
      <c r="C20" s="244"/>
      <c r="D20" s="244"/>
      <c r="E20" s="246" t="s">
        <v>1106</v>
      </c>
      <c r="F20" s="374" t="s">
        <v>1107</v>
      </c>
      <c r="G20" s="374"/>
      <c r="H20" s="374"/>
      <c r="I20" s="374"/>
      <c r="J20" s="374"/>
      <c r="K20" s="240"/>
    </row>
    <row r="21" spans="2:11" s="1" customFormat="1" ht="15" customHeight="1">
      <c r="B21" s="243"/>
      <c r="C21" s="244"/>
      <c r="D21" s="244"/>
      <c r="E21" s="246" t="s">
        <v>1108</v>
      </c>
      <c r="F21" s="374" t="s">
        <v>1109</v>
      </c>
      <c r="G21" s="374"/>
      <c r="H21" s="374"/>
      <c r="I21" s="374"/>
      <c r="J21" s="374"/>
      <c r="K21" s="240"/>
    </row>
    <row r="22" spans="2:11" s="1" customFormat="1" ht="15" customHeight="1">
      <c r="B22" s="243"/>
      <c r="C22" s="244"/>
      <c r="D22" s="244"/>
      <c r="E22" s="246" t="s">
        <v>1110</v>
      </c>
      <c r="F22" s="374" t="s">
        <v>1111</v>
      </c>
      <c r="G22" s="374"/>
      <c r="H22" s="374"/>
      <c r="I22" s="374"/>
      <c r="J22" s="374"/>
      <c r="K22" s="240"/>
    </row>
    <row r="23" spans="2:11" s="1" customFormat="1" ht="15" customHeight="1">
      <c r="B23" s="243"/>
      <c r="C23" s="244"/>
      <c r="D23" s="244"/>
      <c r="E23" s="246" t="s">
        <v>85</v>
      </c>
      <c r="F23" s="374" t="s">
        <v>1112</v>
      </c>
      <c r="G23" s="374"/>
      <c r="H23" s="374"/>
      <c r="I23" s="374"/>
      <c r="J23" s="374"/>
      <c r="K23" s="240"/>
    </row>
    <row r="24" spans="2:11" s="1" customFormat="1" ht="12.75" customHeight="1">
      <c r="B24" s="243"/>
      <c r="C24" s="244"/>
      <c r="D24" s="244"/>
      <c r="E24" s="244"/>
      <c r="F24" s="244"/>
      <c r="G24" s="244"/>
      <c r="H24" s="244"/>
      <c r="I24" s="244"/>
      <c r="J24" s="244"/>
      <c r="K24" s="240"/>
    </row>
    <row r="25" spans="2:11" s="1" customFormat="1" ht="15" customHeight="1">
      <c r="B25" s="243"/>
      <c r="C25" s="374" t="s">
        <v>1113</v>
      </c>
      <c r="D25" s="374"/>
      <c r="E25" s="374"/>
      <c r="F25" s="374"/>
      <c r="G25" s="374"/>
      <c r="H25" s="374"/>
      <c r="I25" s="374"/>
      <c r="J25" s="374"/>
      <c r="K25" s="240"/>
    </row>
    <row r="26" spans="2:11" s="1" customFormat="1" ht="15" customHeight="1">
      <c r="B26" s="243"/>
      <c r="C26" s="374" t="s">
        <v>1114</v>
      </c>
      <c r="D26" s="374"/>
      <c r="E26" s="374"/>
      <c r="F26" s="374"/>
      <c r="G26" s="374"/>
      <c r="H26" s="374"/>
      <c r="I26" s="374"/>
      <c r="J26" s="374"/>
      <c r="K26" s="240"/>
    </row>
    <row r="27" spans="2:11" s="1" customFormat="1" ht="15" customHeight="1">
      <c r="B27" s="243"/>
      <c r="C27" s="242"/>
      <c r="D27" s="374" t="s">
        <v>1115</v>
      </c>
      <c r="E27" s="374"/>
      <c r="F27" s="374"/>
      <c r="G27" s="374"/>
      <c r="H27" s="374"/>
      <c r="I27" s="374"/>
      <c r="J27" s="374"/>
      <c r="K27" s="240"/>
    </row>
    <row r="28" spans="2:11" s="1" customFormat="1" ht="15" customHeight="1">
      <c r="B28" s="243"/>
      <c r="C28" s="244"/>
      <c r="D28" s="374" t="s">
        <v>1116</v>
      </c>
      <c r="E28" s="374"/>
      <c r="F28" s="374"/>
      <c r="G28" s="374"/>
      <c r="H28" s="374"/>
      <c r="I28" s="374"/>
      <c r="J28" s="374"/>
      <c r="K28" s="240"/>
    </row>
    <row r="29" spans="2:11" s="1" customFormat="1" ht="12.75" customHeight="1">
      <c r="B29" s="243"/>
      <c r="C29" s="244"/>
      <c r="D29" s="244"/>
      <c r="E29" s="244"/>
      <c r="F29" s="244"/>
      <c r="G29" s="244"/>
      <c r="H29" s="244"/>
      <c r="I29" s="244"/>
      <c r="J29" s="244"/>
      <c r="K29" s="240"/>
    </row>
    <row r="30" spans="2:11" s="1" customFormat="1" ht="15" customHeight="1">
      <c r="B30" s="243"/>
      <c r="C30" s="244"/>
      <c r="D30" s="374" t="s">
        <v>1117</v>
      </c>
      <c r="E30" s="374"/>
      <c r="F30" s="374"/>
      <c r="G30" s="374"/>
      <c r="H30" s="374"/>
      <c r="I30" s="374"/>
      <c r="J30" s="374"/>
      <c r="K30" s="240"/>
    </row>
    <row r="31" spans="2:11" s="1" customFormat="1" ht="15" customHeight="1">
      <c r="B31" s="243"/>
      <c r="C31" s="244"/>
      <c r="D31" s="374" t="s">
        <v>1118</v>
      </c>
      <c r="E31" s="374"/>
      <c r="F31" s="374"/>
      <c r="G31" s="374"/>
      <c r="H31" s="374"/>
      <c r="I31" s="374"/>
      <c r="J31" s="374"/>
      <c r="K31" s="240"/>
    </row>
    <row r="32" spans="2:11" s="1" customFormat="1" ht="12.75" customHeight="1">
      <c r="B32" s="243"/>
      <c r="C32" s="244"/>
      <c r="D32" s="244"/>
      <c r="E32" s="244"/>
      <c r="F32" s="244"/>
      <c r="G32" s="244"/>
      <c r="H32" s="244"/>
      <c r="I32" s="244"/>
      <c r="J32" s="244"/>
      <c r="K32" s="240"/>
    </row>
    <row r="33" spans="2:11" s="1" customFormat="1" ht="15" customHeight="1">
      <c r="B33" s="243"/>
      <c r="C33" s="244"/>
      <c r="D33" s="374" t="s">
        <v>1119</v>
      </c>
      <c r="E33" s="374"/>
      <c r="F33" s="374"/>
      <c r="G33" s="374"/>
      <c r="H33" s="374"/>
      <c r="I33" s="374"/>
      <c r="J33" s="374"/>
      <c r="K33" s="240"/>
    </row>
    <row r="34" spans="2:11" s="1" customFormat="1" ht="15" customHeight="1">
      <c r="B34" s="243"/>
      <c r="C34" s="244"/>
      <c r="D34" s="374" t="s">
        <v>1120</v>
      </c>
      <c r="E34" s="374"/>
      <c r="F34" s="374"/>
      <c r="G34" s="374"/>
      <c r="H34" s="374"/>
      <c r="I34" s="374"/>
      <c r="J34" s="374"/>
      <c r="K34" s="240"/>
    </row>
    <row r="35" spans="2:11" s="1" customFormat="1" ht="15" customHeight="1">
      <c r="B35" s="243"/>
      <c r="C35" s="244"/>
      <c r="D35" s="374" t="s">
        <v>1121</v>
      </c>
      <c r="E35" s="374"/>
      <c r="F35" s="374"/>
      <c r="G35" s="374"/>
      <c r="H35" s="374"/>
      <c r="I35" s="374"/>
      <c r="J35" s="374"/>
      <c r="K35" s="240"/>
    </row>
    <row r="36" spans="2:11" s="1" customFormat="1" ht="15" customHeight="1">
      <c r="B36" s="243"/>
      <c r="C36" s="244"/>
      <c r="D36" s="242"/>
      <c r="E36" s="245" t="s">
        <v>138</v>
      </c>
      <c r="F36" s="242"/>
      <c r="G36" s="374" t="s">
        <v>1122</v>
      </c>
      <c r="H36" s="374"/>
      <c r="I36" s="374"/>
      <c r="J36" s="374"/>
      <c r="K36" s="240"/>
    </row>
    <row r="37" spans="2:11" s="1" customFormat="1" ht="30.75" customHeight="1">
      <c r="B37" s="243"/>
      <c r="C37" s="244"/>
      <c r="D37" s="242"/>
      <c r="E37" s="245" t="s">
        <v>1123</v>
      </c>
      <c r="F37" s="242"/>
      <c r="G37" s="374" t="s">
        <v>1124</v>
      </c>
      <c r="H37" s="374"/>
      <c r="I37" s="374"/>
      <c r="J37" s="374"/>
      <c r="K37" s="240"/>
    </row>
    <row r="38" spans="2:11" s="1" customFormat="1" ht="15" customHeight="1">
      <c r="B38" s="243"/>
      <c r="C38" s="244"/>
      <c r="D38" s="242"/>
      <c r="E38" s="245" t="s">
        <v>53</v>
      </c>
      <c r="F38" s="242"/>
      <c r="G38" s="374" t="s">
        <v>1125</v>
      </c>
      <c r="H38" s="374"/>
      <c r="I38" s="374"/>
      <c r="J38" s="374"/>
      <c r="K38" s="240"/>
    </row>
    <row r="39" spans="2:11" s="1" customFormat="1" ht="15" customHeight="1">
      <c r="B39" s="243"/>
      <c r="C39" s="244"/>
      <c r="D39" s="242"/>
      <c r="E39" s="245" t="s">
        <v>54</v>
      </c>
      <c r="F39" s="242"/>
      <c r="G39" s="374" t="s">
        <v>1126</v>
      </c>
      <c r="H39" s="374"/>
      <c r="I39" s="374"/>
      <c r="J39" s="374"/>
      <c r="K39" s="240"/>
    </row>
    <row r="40" spans="2:11" s="1" customFormat="1" ht="15" customHeight="1">
      <c r="B40" s="243"/>
      <c r="C40" s="244"/>
      <c r="D40" s="242"/>
      <c r="E40" s="245" t="s">
        <v>139</v>
      </c>
      <c r="F40" s="242"/>
      <c r="G40" s="374" t="s">
        <v>1127</v>
      </c>
      <c r="H40" s="374"/>
      <c r="I40" s="374"/>
      <c r="J40" s="374"/>
      <c r="K40" s="240"/>
    </row>
    <row r="41" spans="2:11" s="1" customFormat="1" ht="15" customHeight="1">
      <c r="B41" s="243"/>
      <c r="C41" s="244"/>
      <c r="D41" s="242"/>
      <c r="E41" s="245" t="s">
        <v>140</v>
      </c>
      <c r="F41" s="242"/>
      <c r="G41" s="374" t="s">
        <v>1128</v>
      </c>
      <c r="H41" s="374"/>
      <c r="I41" s="374"/>
      <c r="J41" s="374"/>
      <c r="K41" s="240"/>
    </row>
    <row r="42" spans="2:11" s="1" customFormat="1" ht="15" customHeight="1">
      <c r="B42" s="243"/>
      <c r="C42" s="244"/>
      <c r="D42" s="242"/>
      <c r="E42" s="245" t="s">
        <v>1129</v>
      </c>
      <c r="F42" s="242"/>
      <c r="G42" s="374" t="s">
        <v>1130</v>
      </c>
      <c r="H42" s="374"/>
      <c r="I42" s="374"/>
      <c r="J42" s="374"/>
      <c r="K42" s="240"/>
    </row>
    <row r="43" spans="2:11" s="1" customFormat="1" ht="15" customHeight="1">
      <c r="B43" s="243"/>
      <c r="C43" s="244"/>
      <c r="D43" s="242"/>
      <c r="E43" s="245"/>
      <c r="F43" s="242"/>
      <c r="G43" s="374" t="s">
        <v>1131</v>
      </c>
      <c r="H43" s="374"/>
      <c r="I43" s="374"/>
      <c r="J43" s="374"/>
      <c r="K43" s="240"/>
    </row>
    <row r="44" spans="2:11" s="1" customFormat="1" ht="15" customHeight="1">
      <c r="B44" s="243"/>
      <c r="C44" s="244"/>
      <c r="D44" s="242"/>
      <c r="E44" s="245" t="s">
        <v>1132</v>
      </c>
      <c r="F44" s="242"/>
      <c r="G44" s="374" t="s">
        <v>1133</v>
      </c>
      <c r="H44" s="374"/>
      <c r="I44" s="374"/>
      <c r="J44" s="374"/>
      <c r="K44" s="240"/>
    </row>
    <row r="45" spans="2:11" s="1" customFormat="1" ht="15" customHeight="1">
      <c r="B45" s="243"/>
      <c r="C45" s="244"/>
      <c r="D45" s="242"/>
      <c r="E45" s="245" t="s">
        <v>142</v>
      </c>
      <c r="F45" s="242"/>
      <c r="G45" s="374" t="s">
        <v>1134</v>
      </c>
      <c r="H45" s="374"/>
      <c r="I45" s="374"/>
      <c r="J45" s="374"/>
      <c r="K45" s="240"/>
    </row>
    <row r="46" spans="2:11" s="1" customFormat="1" ht="12.75" customHeight="1">
      <c r="B46" s="243"/>
      <c r="C46" s="244"/>
      <c r="D46" s="242"/>
      <c r="E46" s="242"/>
      <c r="F46" s="242"/>
      <c r="G46" s="242"/>
      <c r="H46" s="242"/>
      <c r="I46" s="242"/>
      <c r="J46" s="242"/>
      <c r="K46" s="240"/>
    </row>
    <row r="47" spans="2:11" s="1" customFormat="1" ht="15" customHeight="1">
      <c r="B47" s="243"/>
      <c r="C47" s="244"/>
      <c r="D47" s="374" t="s">
        <v>1135</v>
      </c>
      <c r="E47" s="374"/>
      <c r="F47" s="374"/>
      <c r="G47" s="374"/>
      <c r="H47" s="374"/>
      <c r="I47" s="374"/>
      <c r="J47" s="374"/>
      <c r="K47" s="240"/>
    </row>
    <row r="48" spans="2:11" s="1" customFormat="1" ht="15" customHeight="1">
      <c r="B48" s="243"/>
      <c r="C48" s="244"/>
      <c r="D48" s="244"/>
      <c r="E48" s="374" t="s">
        <v>1136</v>
      </c>
      <c r="F48" s="374"/>
      <c r="G48" s="374"/>
      <c r="H48" s="374"/>
      <c r="I48" s="374"/>
      <c r="J48" s="374"/>
      <c r="K48" s="240"/>
    </row>
    <row r="49" spans="2:11" s="1" customFormat="1" ht="15" customHeight="1">
      <c r="B49" s="243"/>
      <c r="C49" s="244"/>
      <c r="D49" s="244"/>
      <c r="E49" s="374" t="s">
        <v>1137</v>
      </c>
      <c r="F49" s="374"/>
      <c r="G49" s="374"/>
      <c r="H49" s="374"/>
      <c r="I49" s="374"/>
      <c r="J49" s="374"/>
      <c r="K49" s="240"/>
    </row>
    <row r="50" spans="2:11" s="1" customFormat="1" ht="15" customHeight="1">
      <c r="B50" s="243"/>
      <c r="C50" s="244"/>
      <c r="D50" s="244"/>
      <c r="E50" s="374" t="s">
        <v>1138</v>
      </c>
      <c r="F50" s="374"/>
      <c r="G50" s="374"/>
      <c r="H50" s="374"/>
      <c r="I50" s="374"/>
      <c r="J50" s="374"/>
      <c r="K50" s="240"/>
    </row>
    <row r="51" spans="2:11" s="1" customFormat="1" ht="15" customHeight="1">
      <c r="B51" s="243"/>
      <c r="C51" s="244"/>
      <c r="D51" s="374" t="s">
        <v>1139</v>
      </c>
      <c r="E51" s="374"/>
      <c r="F51" s="374"/>
      <c r="G51" s="374"/>
      <c r="H51" s="374"/>
      <c r="I51" s="374"/>
      <c r="J51" s="374"/>
      <c r="K51" s="240"/>
    </row>
    <row r="52" spans="2:11" s="1" customFormat="1" ht="25.5" customHeight="1">
      <c r="B52" s="239"/>
      <c r="C52" s="375" t="s">
        <v>1140</v>
      </c>
      <c r="D52" s="375"/>
      <c r="E52" s="375"/>
      <c r="F52" s="375"/>
      <c r="G52" s="375"/>
      <c r="H52" s="375"/>
      <c r="I52" s="375"/>
      <c r="J52" s="375"/>
      <c r="K52" s="240"/>
    </row>
    <row r="53" spans="2:11" s="1" customFormat="1" ht="5.25" customHeight="1">
      <c r="B53" s="239"/>
      <c r="C53" s="241"/>
      <c r="D53" s="241"/>
      <c r="E53" s="241"/>
      <c r="F53" s="241"/>
      <c r="G53" s="241"/>
      <c r="H53" s="241"/>
      <c r="I53" s="241"/>
      <c r="J53" s="241"/>
      <c r="K53" s="240"/>
    </row>
    <row r="54" spans="2:11" s="1" customFormat="1" ht="15" customHeight="1">
      <c r="B54" s="239"/>
      <c r="C54" s="374" t="s">
        <v>1141</v>
      </c>
      <c r="D54" s="374"/>
      <c r="E54" s="374"/>
      <c r="F54" s="374"/>
      <c r="G54" s="374"/>
      <c r="H54" s="374"/>
      <c r="I54" s="374"/>
      <c r="J54" s="374"/>
      <c r="K54" s="240"/>
    </row>
    <row r="55" spans="2:11" s="1" customFormat="1" ht="15" customHeight="1">
      <c r="B55" s="239"/>
      <c r="C55" s="374" t="s">
        <v>1142</v>
      </c>
      <c r="D55" s="374"/>
      <c r="E55" s="374"/>
      <c r="F55" s="374"/>
      <c r="G55" s="374"/>
      <c r="H55" s="374"/>
      <c r="I55" s="374"/>
      <c r="J55" s="374"/>
      <c r="K55" s="240"/>
    </row>
    <row r="56" spans="2:11" s="1" customFormat="1" ht="12.75" customHeight="1">
      <c r="B56" s="239"/>
      <c r="C56" s="242"/>
      <c r="D56" s="242"/>
      <c r="E56" s="242"/>
      <c r="F56" s="242"/>
      <c r="G56" s="242"/>
      <c r="H56" s="242"/>
      <c r="I56" s="242"/>
      <c r="J56" s="242"/>
      <c r="K56" s="240"/>
    </row>
    <row r="57" spans="2:11" s="1" customFormat="1" ht="15" customHeight="1">
      <c r="B57" s="239"/>
      <c r="C57" s="374" t="s">
        <v>1143</v>
      </c>
      <c r="D57" s="374"/>
      <c r="E57" s="374"/>
      <c r="F57" s="374"/>
      <c r="G57" s="374"/>
      <c r="H57" s="374"/>
      <c r="I57" s="374"/>
      <c r="J57" s="374"/>
      <c r="K57" s="240"/>
    </row>
    <row r="58" spans="2:11" s="1" customFormat="1" ht="15" customHeight="1">
      <c r="B58" s="239"/>
      <c r="C58" s="244"/>
      <c r="D58" s="374" t="s">
        <v>1144</v>
      </c>
      <c r="E58" s="374"/>
      <c r="F58" s="374"/>
      <c r="G58" s="374"/>
      <c r="H58" s="374"/>
      <c r="I58" s="374"/>
      <c r="J58" s="374"/>
      <c r="K58" s="240"/>
    </row>
    <row r="59" spans="2:11" s="1" customFormat="1" ht="15" customHeight="1">
      <c r="B59" s="239"/>
      <c r="C59" s="244"/>
      <c r="D59" s="374" t="s">
        <v>1145</v>
      </c>
      <c r="E59" s="374"/>
      <c r="F59" s="374"/>
      <c r="G59" s="374"/>
      <c r="H59" s="374"/>
      <c r="I59" s="374"/>
      <c r="J59" s="374"/>
      <c r="K59" s="240"/>
    </row>
    <row r="60" spans="2:11" s="1" customFormat="1" ht="15" customHeight="1">
      <c r="B60" s="239"/>
      <c r="C60" s="244"/>
      <c r="D60" s="374" t="s">
        <v>1146</v>
      </c>
      <c r="E60" s="374"/>
      <c r="F60" s="374"/>
      <c r="G60" s="374"/>
      <c r="H60" s="374"/>
      <c r="I60" s="374"/>
      <c r="J60" s="374"/>
      <c r="K60" s="240"/>
    </row>
    <row r="61" spans="2:11" s="1" customFormat="1" ht="15" customHeight="1">
      <c r="B61" s="239"/>
      <c r="C61" s="244"/>
      <c r="D61" s="374" t="s">
        <v>1147</v>
      </c>
      <c r="E61" s="374"/>
      <c r="F61" s="374"/>
      <c r="G61" s="374"/>
      <c r="H61" s="374"/>
      <c r="I61" s="374"/>
      <c r="J61" s="374"/>
      <c r="K61" s="240"/>
    </row>
    <row r="62" spans="2:11" s="1" customFormat="1" ht="15" customHeight="1">
      <c r="B62" s="239"/>
      <c r="C62" s="244"/>
      <c r="D62" s="376" t="s">
        <v>1148</v>
      </c>
      <c r="E62" s="376"/>
      <c r="F62" s="376"/>
      <c r="G62" s="376"/>
      <c r="H62" s="376"/>
      <c r="I62" s="376"/>
      <c r="J62" s="376"/>
      <c r="K62" s="240"/>
    </row>
    <row r="63" spans="2:11" s="1" customFormat="1" ht="15" customHeight="1">
      <c r="B63" s="239"/>
      <c r="C63" s="244"/>
      <c r="D63" s="374" t="s">
        <v>1149</v>
      </c>
      <c r="E63" s="374"/>
      <c r="F63" s="374"/>
      <c r="G63" s="374"/>
      <c r="H63" s="374"/>
      <c r="I63" s="374"/>
      <c r="J63" s="374"/>
      <c r="K63" s="240"/>
    </row>
    <row r="64" spans="2:11" s="1" customFormat="1" ht="12.75" customHeight="1">
      <c r="B64" s="239"/>
      <c r="C64" s="244"/>
      <c r="D64" s="244"/>
      <c r="E64" s="247"/>
      <c r="F64" s="244"/>
      <c r="G64" s="244"/>
      <c r="H64" s="244"/>
      <c r="I64" s="244"/>
      <c r="J64" s="244"/>
      <c r="K64" s="240"/>
    </row>
    <row r="65" spans="2:11" s="1" customFormat="1" ht="15" customHeight="1">
      <c r="B65" s="239"/>
      <c r="C65" s="244"/>
      <c r="D65" s="374" t="s">
        <v>1150</v>
      </c>
      <c r="E65" s="374"/>
      <c r="F65" s="374"/>
      <c r="G65" s="374"/>
      <c r="H65" s="374"/>
      <c r="I65" s="374"/>
      <c r="J65" s="374"/>
      <c r="K65" s="240"/>
    </row>
    <row r="66" spans="2:11" s="1" customFormat="1" ht="15" customHeight="1">
      <c r="B66" s="239"/>
      <c r="C66" s="244"/>
      <c r="D66" s="376" t="s">
        <v>1151</v>
      </c>
      <c r="E66" s="376"/>
      <c r="F66" s="376"/>
      <c r="G66" s="376"/>
      <c r="H66" s="376"/>
      <c r="I66" s="376"/>
      <c r="J66" s="376"/>
      <c r="K66" s="240"/>
    </row>
    <row r="67" spans="2:11" s="1" customFormat="1" ht="15" customHeight="1">
      <c r="B67" s="239"/>
      <c r="C67" s="244"/>
      <c r="D67" s="374" t="s">
        <v>1152</v>
      </c>
      <c r="E67" s="374"/>
      <c r="F67" s="374"/>
      <c r="G67" s="374"/>
      <c r="H67" s="374"/>
      <c r="I67" s="374"/>
      <c r="J67" s="374"/>
      <c r="K67" s="240"/>
    </row>
    <row r="68" spans="2:11" s="1" customFormat="1" ht="15" customHeight="1">
      <c r="B68" s="239"/>
      <c r="C68" s="244"/>
      <c r="D68" s="374" t="s">
        <v>1153</v>
      </c>
      <c r="E68" s="374"/>
      <c r="F68" s="374"/>
      <c r="G68" s="374"/>
      <c r="H68" s="374"/>
      <c r="I68" s="374"/>
      <c r="J68" s="374"/>
      <c r="K68" s="240"/>
    </row>
    <row r="69" spans="2:11" s="1" customFormat="1" ht="15" customHeight="1">
      <c r="B69" s="239"/>
      <c r="C69" s="244"/>
      <c r="D69" s="374" t="s">
        <v>1154</v>
      </c>
      <c r="E69" s="374"/>
      <c r="F69" s="374"/>
      <c r="G69" s="374"/>
      <c r="H69" s="374"/>
      <c r="I69" s="374"/>
      <c r="J69" s="374"/>
      <c r="K69" s="240"/>
    </row>
    <row r="70" spans="2:11" s="1" customFormat="1" ht="15" customHeight="1">
      <c r="B70" s="239"/>
      <c r="C70" s="244"/>
      <c r="D70" s="374" t="s">
        <v>1155</v>
      </c>
      <c r="E70" s="374"/>
      <c r="F70" s="374"/>
      <c r="G70" s="374"/>
      <c r="H70" s="374"/>
      <c r="I70" s="374"/>
      <c r="J70" s="374"/>
      <c r="K70" s="240"/>
    </row>
    <row r="71" spans="2:11" s="1" customFormat="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pans="2:11" s="1" customFormat="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pans="2:11" s="1" customFormat="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pans="2:11" s="1" customFormat="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pans="2:11" s="1" customFormat="1" ht="45" customHeight="1">
      <c r="B75" s="256"/>
      <c r="C75" s="369" t="s">
        <v>1156</v>
      </c>
      <c r="D75" s="369"/>
      <c r="E75" s="369"/>
      <c r="F75" s="369"/>
      <c r="G75" s="369"/>
      <c r="H75" s="369"/>
      <c r="I75" s="369"/>
      <c r="J75" s="369"/>
      <c r="K75" s="257"/>
    </row>
    <row r="76" spans="2:11" s="1" customFormat="1" ht="17.25" customHeight="1">
      <c r="B76" s="256"/>
      <c r="C76" s="258" t="s">
        <v>1157</v>
      </c>
      <c r="D76" s="258"/>
      <c r="E76" s="258"/>
      <c r="F76" s="258" t="s">
        <v>1158</v>
      </c>
      <c r="G76" s="259"/>
      <c r="H76" s="258" t="s">
        <v>54</v>
      </c>
      <c r="I76" s="258" t="s">
        <v>57</v>
      </c>
      <c r="J76" s="258" t="s">
        <v>1159</v>
      </c>
      <c r="K76" s="257"/>
    </row>
    <row r="77" spans="2:11" s="1" customFormat="1" ht="17.25" customHeight="1">
      <c r="B77" s="256"/>
      <c r="C77" s="260" t="s">
        <v>1160</v>
      </c>
      <c r="D77" s="260"/>
      <c r="E77" s="260"/>
      <c r="F77" s="261" t="s">
        <v>1161</v>
      </c>
      <c r="G77" s="262"/>
      <c r="H77" s="260"/>
      <c r="I77" s="260"/>
      <c r="J77" s="260" t="s">
        <v>1162</v>
      </c>
      <c r="K77" s="257"/>
    </row>
    <row r="78" spans="2:11" s="1" customFormat="1" ht="5.25" customHeight="1">
      <c r="B78" s="256"/>
      <c r="C78" s="263"/>
      <c r="D78" s="263"/>
      <c r="E78" s="263"/>
      <c r="F78" s="263"/>
      <c r="G78" s="264"/>
      <c r="H78" s="263"/>
      <c r="I78" s="263"/>
      <c r="J78" s="263"/>
      <c r="K78" s="257"/>
    </row>
    <row r="79" spans="2:11" s="1" customFormat="1" ht="15" customHeight="1">
      <c r="B79" s="256"/>
      <c r="C79" s="245" t="s">
        <v>53</v>
      </c>
      <c r="D79" s="265"/>
      <c r="E79" s="265"/>
      <c r="F79" s="266" t="s">
        <v>1163</v>
      </c>
      <c r="G79" s="267"/>
      <c r="H79" s="245" t="s">
        <v>1164</v>
      </c>
      <c r="I79" s="245" t="s">
        <v>1165</v>
      </c>
      <c r="J79" s="245">
        <v>20</v>
      </c>
      <c r="K79" s="257"/>
    </row>
    <row r="80" spans="2:11" s="1" customFormat="1" ht="15" customHeight="1">
      <c r="B80" s="256"/>
      <c r="C80" s="245" t="s">
        <v>1166</v>
      </c>
      <c r="D80" s="245"/>
      <c r="E80" s="245"/>
      <c r="F80" s="266" t="s">
        <v>1163</v>
      </c>
      <c r="G80" s="267"/>
      <c r="H80" s="245" t="s">
        <v>1167</v>
      </c>
      <c r="I80" s="245" t="s">
        <v>1165</v>
      </c>
      <c r="J80" s="245">
        <v>120</v>
      </c>
      <c r="K80" s="257"/>
    </row>
    <row r="81" spans="2:11" s="1" customFormat="1" ht="15" customHeight="1">
      <c r="B81" s="268"/>
      <c r="C81" s="245" t="s">
        <v>1168</v>
      </c>
      <c r="D81" s="245"/>
      <c r="E81" s="245"/>
      <c r="F81" s="266" t="s">
        <v>1169</v>
      </c>
      <c r="G81" s="267"/>
      <c r="H81" s="245" t="s">
        <v>1170</v>
      </c>
      <c r="I81" s="245" t="s">
        <v>1165</v>
      </c>
      <c r="J81" s="245">
        <v>50</v>
      </c>
      <c r="K81" s="257"/>
    </row>
    <row r="82" spans="2:11" s="1" customFormat="1" ht="15" customHeight="1">
      <c r="B82" s="268"/>
      <c r="C82" s="245" t="s">
        <v>1171</v>
      </c>
      <c r="D82" s="245"/>
      <c r="E82" s="245"/>
      <c r="F82" s="266" t="s">
        <v>1163</v>
      </c>
      <c r="G82" s="267"/>
      <c r="H82" s="245" t="s">
        <v>1172</v>
      </c>
      <c r="I82" s="245" t="s">
        <v>1173</v>
      </c>
      <c r="J82" s="245"/>
      <c r="K82" s="257"/>
    </row>
    <row r="83" spans="2:11" s="1" customFormat="1" ht="15" customHeight="1">
      <c r="B83" s="268"/>
      <c r="C83" s="269" t="s">
        <v>1174</v>
      </c>
      <c r="D83" s="269"/>
      <c r="E83" s="269"/>
      <c r="F83" s="270" t="s">
        <v>1169</v>
      </c>
      <c r="G83" s="269"/>
      <c r="H83" s="269" t="s">
        <v>1175</v>
      </c>
      <c r="I83" s="269" t="s">
        <v>1165</v>
      </c>
      <c r="J83" s="269">
        <v>15</v>
      </c>
      <c r="K83" s="257"/>
    </row>
    <row r="84" spans="2:11" s="1" customFormat="1" ht="15" customHeight="1">
      <c r="B84" s="268"/>
      <c r="C84" s="269" t="s">
        <v>1176</v>
      </c>
      <c r="D84" s="269"/>
      <c r="E84" s="269"/>
      <c r="F84" s="270" t="s">
        <v>1169</v>
      </c>
      <c r="G84" s="269"/>
      <c r="H84" s="269" t="s">
        <v>1177</v>
      </c>
      <c r="I84" s="269" t="s">
        <v>1165</v>
      </c>
      <c r="J84" s="269">
        <v>15</v>
      </c>
      <c r="K84" s="257"/>
    </row>
    <row r="85" spans="2:11" s="1" customFormat="1" ht="15" customHeight="1">
      <c r="B85" s="268"/>
      <c r="C85" s="269" t="s">
        <v>1178</v>
      </c>
      <c r="D85" s="269"/>
      <c r="E85" s="269"/>
      <c r="F85" s="270" t="s">
        <v>1169</v>
      </c>
      <c r="G85" s="269"/>
      <c r="H85" s="269" t="s">
        <v>1179</v>
      </c>
      <c r="I85" s="269" t="s">
        <v>1165</v>
      </c>
      <c r="J85" s="269">
        <v>20</v>
      </c>
      <c r="K85" s="257"/>
    </row>
    <row r="86" spans="2:11" s="1" customFormat="1" ht="15" customHeight="1">
      <c r="B86" s="268"/>
      <c r="C86" s="269" t="s">
        <v>1180</v>
      </c>
      <c r="D86" s="269"/>
      <c r="E86" s="269"/>
      <c r="F86" s="270" t="s">
        <v>1169</v>
      </c>
      <c r="G86" s="269"/>
      <c r="H86" s="269" t="s">
        <v>1181</v>
      </c>
      <c r="I86" s="269" t="s">
        <v>1165</v>
      </c>
      <c r="J86" s="269">
        <v>20</v>
      </c>
      <c r="K86" s="257"/>
    </row>
    <row r="87" spans="2:11" s="1" customFormat="1" ht="15" customHeight="1">
      <c r="B87" s="268"/>
      <c r="C87" s="245" t="s">
        <v>1182</v>
      </c>
      <c r="D87" s="245"/>
      <c r="E87" s="245"/>
      <c r="F87" s="266" t="s">
        <v>1169</v>
      </c>
      <c r="G87" s="267"/>
      <c r="H87" s="245" t="s">
        <v>1183</v>
      </c>
      <c r="I87" s="245" t="s">
        <v>1165</v>
      </c>
      <c r="J87" s="245">
        <v>50</v>
      </c>
      <c r="K87" s="257"/>
    </row>
    <row r="88" spans="2:11" s="1" customFormat="1" ht="15" customHeight="1">
      <c r="B88" s="268"/>
      <c r="C88" s="245" t="s">
        <v>1184</v>
      </c>
      <c r="D88" s="245"/>
      <c r="E88" s="245"/>
      <c r="F88" s="266" t="s">
        <v>1169</v>
      </c>
      <c r="G88" s="267"/>
      <c r="H88" s="245" t="s">
        <v>1185</v>
      </c>
      <c r="I88" s="245" t="s">
        <v>1165</v>
      </c>
      <c r="J88" s="245">
        <v>20</v>
      </c>
      <c r="K88" s="257"/>
    </row>
    <row r="89" spans="2:11" s="1" customFormat="1" ht="15" customHeight="1">
      <c r="B89" s="268"/>
      <c r="C89" s="245" t="s">
        <v>1186</v>
      </c>
      <c r="D89" s="245"/>
      <c r="E89" s="245"/>
      <c r="F89" s="266" t="s">
        <v>1169</v>
      </c>
      <c r="G89" s="267"/>
      <c r="H89" s="245" t="s">
        <v>1187</v>
      </c>
      <c r="I89" s="245" t="s">
        <v>1165</v>
      </c>
      <c r="J89" s="245">
        <v>20</v>
      </c>
      <c r="K89" s="257"/>
    </row>
    <row r="90" spans="2:11" s="1" customFormat="1" ht="15" customHeight="1">
      <c r="B90" s="268"/>
      <c r="C90" s="245" t="s">
        <v>1188</v>
      </c>
      <c r="D90" s="245"/>
      <c r="E90" s="245"/>
      <c r="F90" s="266" t="s">
        <v>1169</v>
      </c>
      <c r="G90" s="267"/>
      <c r="H90" s="245" t="s">
        <v>1189</v>
      </c>
      <c r="I90" s="245" t="s">
        <v>1165</v>
      </c>
      <c r="J90" s="245">
        <v>50</v>
      </c>
      <c r="K90" s="257"/>
    </row>
    <row r="91" spans="2:11" s="1" customFormat="1" ht="15" customHeight="1">
      <c r="B91" s="268"/>
      <c r="C91" s="245" t="s">
        <v>1190</v>
      </c>
      <c r="D91" s="245"/>
      <c r="E91" s="245"/>
      <c r="F91" s="266" t="s">
        <v>1169</v>
      </c>
      <c r="G91" s="267"/>
      <c r="H91" s="245" t="s">
        <v>1190</v>
      </c>
      <c r="I91" s="245" t="s">
        <v>1165</v>
      </c>
      <c r="J91" s="245">
        <v>50</v>
      </c>
      <c r="K91" s="257"/>
    </row>
    <row r="92" spans="2:11" s="1" customFormat="1" ht="15" customHeight="1">
      <c r="B92" s="268"/>
      <c r="C92" s="245" t="s">
        <v>1191</v>
      </c>
      <c r="D92" s="245"/>
      <c r="E92" s="245"/>
      <c r="F92" s="266" t="s">
        <v>1169</v>
      </c>
      <c r="G92" s="267"/>
      <c r="H92" s="245" t="s">
        <v>1192</v>
      </c>
      <c r="I92" s="245" t="s">
        <v>1165</v>
      </c>
      <c r="J92" s="245">
        <v>255</v>
      </c>
      <c r="K92" s="257"/>
    </row>
    <row r="93" spans="2:11" s="1" customFormat="1" ht="15" customHeight="1">
      <c r="B93" s="268"/>
      <c r="C93" s="245" t="s">
        <v>1193</v>
      </c>
      <c r="D93" s="245"/>
      <c r="E93" s="245"/>
      <c r="F93" s="266" t="s">
        <v>1163</v>
      </c>
      <c r="G93" s="267"/>
      <c r="H93" s="245" t="s">
        <v>1194</v>
      </c>
      <c r="I93" s="245" t="s">
        <v>1195</v>
      </c>
      <c r="J93" s="245"/>
      <c r="K93" s="257"/>
    </row>
    <row r="94" spans="2:11" s="1" customFormat="1" ht="15" customHeight="1">
      <c r="B94" s="268"/>
      <c r="C94" s="245" t="s">
        <v>1196</v>
      </c>
      <c r="D94" s="245"/>
      <c r="E94" s="245"/>
      <c r="F94" s="266" t="s">
        <v>1163</v>
      </c>
      <c r="G94" s="267"/>
      <c r="H94" s="245" t="s">
        <v>1197</v>
      </c>
      <c r="I94" s="245" t="s">
        <v>1198</v>
      </c>
      <c r="J94" s="245"/>
      <c r="K94" s="257"/>
    </row>
    <row r="95" spans="2:11" s="1" customFormat="1" ht="15" customHeight="1">
      <c r="B95" s="268"/>
      <c r="C95" s="245" t="s">
        <v>1199</v>
      </c>
      <c r="D95" s="245"/>
      <c r="E95" s="245"/>
      <c r="F95" s="266" t="s">
        <v>1163</v>
      </c>
      <c r="G95" s="267"/>
      <c r="H95" s="245" t="s">
        <v>1199</v>
      </c>
      <c r="I95" s="245" t="s">
        <v>1198</v>
      </c>
      <c r="J95" s="245"/>
      <c r="K95" s="257"/>
    </row>
    <row r="96" spans="2:11" s="1" customFormat="1" ht="15" customHeight="1">
      <c r="B96" s="268"/>
      <c r="C96" s="245" t="s">
        <v>38</v>
      </c>
      <c r="D96" s="245"/>
      <c r="E96" s="245"/>
      <c r="F96" s="266" t="s">
        <v>1163</v>
      </c>
      <c r="G96" s="267"/>
      <c r="H96" s="245" t="s">
        <v>1200</v>
      </c>
      <c r="I96" s="245" t="s">
        <v>1198</v>
      </c>
      <c r="J96" s="245"/>
      <c r="K96" s="257"/>
    </row>
    <row r="97" spans="2:11" s="1" customFormat="1" ht="15" customHeight="1">
      <c r="B97" s="268"/>
      <c r="C97" s="245" t="s">
        <v>48</v>
      </c>
      <c r="D97" s="245"/>
      <c r="E97" s="245"/>
      <c r="F97" s="266" t="s">
        <v>1163</v>
      </c>
      <c r="G97" s="267"/>
      <c r="H97" s="245" t="s">
        <v>1201</v>
      </c>
      <c r="I97" s="245" t="s">
        <v>1198</v>
      </c>
      <c r="J97" s="245"/>
      <c r="K97" s="257"/>
    </row>
    <row r="98" spans="2:11" s="1" customFormat="1" ht="15" customHeight="1">
      <c r="B98" s="271"/>
      <c r="C98" s="272"/>
      <c r="D98" s="272"/>
      <c r="E98" s="272"/>
      <c r="F98" s="272"/>
      <c r="G98" s="272"/>
      <c r="H98" s="272"/>
      <c r="I98" s="272"/>
      <c r="J98" s="272"/>
      <c r="K98" s="273"/>
    </row>
    <row r="99" spans="2:11" s="1" customFormat="1" ht="18.7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4"/>
    </row>
    <row r="100" spans="2:11" s="1" customFormat="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pans="2:11" s="1" customFormat="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pans="2:11" s="1" customFormat="1" ht="45" customHeight="1">
      <c r="B102" s="256"/>
      <c r="C102" s="369" t="s">
        <v>1202</v>
      </c>
      <c r="D102" s="369"/>
      <c r="E102" s="369"/>
      <c r="F102" s="369"/>
      <c r="G102" s="369"/>
      <c r="H102" s="369"/>
      <c r="I102" s="369"/>
      <c r="J102" s="369"/>
      <c r="K102" s="257"/>
    </row>
    <row r="103" spans="2:11" s="1" customFormat="1" ht="17.25" customHeight="1">
      <c r="B103" s="256"/>
      <c r="C103" s="258" t="s">
        <v>1157</v>
      </c>
      <c r="D103" s="258"/>
      <c r="E103" s="258"/>
      <c r="F103" s="258" t="s">
        <v>1158</v>
      </c>
      <c r="G103" s="259"/>
      <c r="H103" s="258" t="s">
        <v>54</v>
      </c>
      <c r="I103" s="258" t="s">
        <v>57</v>
      </c>
      <c r="J103" s="258" t="s">
        <v>1159</v>
      </c>
      <c r="K103" s="257"/>
    </row>
    <row r="104" spans="2:11" s="1" customFormat="1" ht="17.25" customHeight="1">
      <c r="B104" s="256"/>
      <c r="C104" s="260" t="s">
        <v>1160</v>
      </c>
      <c r="D104" s="260"/>
      <c r="E104" s="260"/>
      <c r="F104" s="261" t="s">
        <v>1161</v>
      </c>
      <c r="G104" s="262"/>
      <c r="H104" s="260"/>
      <c r="I104" s="260"/>
      <c r="J104" s="260" t="s">
        <v>1162</v>
      </c>
      <c r="K104" s="257"/>
    </row>
    <row r="105" spans="2:11" s="1" customFormat="1" ht="5.25" customHeight="1">
      <c r="B105" s="256"/>
      <c r="C105" s="258"/>
      <c r="D105" s="258"/>
      <c r="E105" s="258"/>
      <c r="F105" s="258"/>
      <c r="G105" s="276"/>
      <c r="H105" s="258"/>
      <c r="I105" s="258"/>
      <c r="J105" s="258"/>
      <c r="K105" s="257"/>
    </row>
    <row r="106" spans="2:11" s="1" customFormat="1" ht="15" customHeight="1">
      <c r="B106" s="256"/>
      <c r="C106" s="245" t="s">
        <v>53</v>
      </c>
      <c r="D106" s="265"/>
      <c r="E106" s="265"/>
      <c r="F106" s="266" t="s">
        <v>1163</v>
      </c>
      <c r="G106" s="245"/>
      <c r="H106" s="245" t="s">
        <v>1203</v>
      </c>
      <c r="I106" s="245" t="s">
        <v>1165</v>
      </c>
      <c r="J106" s="245">
        <v>20</v>
      </c>
      <c r="K106" s="257"/>
    </row>
    <row r="107" spans="2:11" s="1" customFormat="1" ht="15" customHeight="1">
      <c r="B107" s="256"/>
      <c r="C107" s="245" t="s">
        <v>1166</v>
      </c>
      <c r="D107" s="245"/>
      <c r="E107" s="245"/>
      <c r="F107" s="266" t="s">
        <v>1163</v>
      </c>
      <c r="G107" s="245"/>
      <c r="H107" s="245" t="s">
        <v>1203</v>
      </c>
      <c r="I107" s="245" t="s">
        <v>1165</v>
      </c>
      <c r="J107" s="245">
        <v>120</v>
      </c>
      <c r="K107" s="257"/>
    </row>
    <row r="108" spans="2:11" s="1" customFormat="1" ht="15" customHeight="1">
      <c r="B108" s="268"/>
      <c r="C108" s="245" t="s">
        <v>1168</v>
      </c>
      <c r="D108" s="245"/>
      <c r="E108" s="245"/>
      <c r="F108" s="266" t="s">
        <v>1169</v>
      </c>
      <c r="G108" s="245"/>
      <c r="H108" s="245" t="s">
        <v>1203</v>
      </c>
      <c r="I108" s="245" t="s">
        <v>1165</v>
      </c>
      <c r="J108" s="245">
        <v>50</v>
      </c>
      <c r="K108" s="257"/>
    </row>
    <row r="109" spans="2:11" s="1" customFormat="1" ht="15" customHeight="1">
      <c r="B109" s="268"/>
      <c r="C109" s="245" t="s">
        <v>1171</v>
      </c>
      <c r="D109" s="245"/>
      <c r="E109" s="245"/>
      <c r="F109" s="266" t="s">
        <v>1163</v>
      </c>
      <c r="G109" s="245"/>
      <c r="H109" s="245" t="s">
        <v>1203</v>
      </c>
      <c r="I109" s="245" t="s">
        <v>1173</v>
      </c>
      <c r="J109" s="245"/>
      <c r="K109" s="257"/>
    </row>
    <row r="110" spans="2:11" s="1" customFormat="1" ht="15" customHeight="1">
      <c r="B110" s="268"/>
      <c r="C110" s="245" t="s">
        <v>1182</v>
      </c>
      <c r="D110" s="245"/>
      <c r="E110" s="245"/>
      <c r="F110" s="266" t="s">
        <v>1169</v>
      </c>
      <c r="G110" s="245"/>
      <c r="H110" s="245" t="s">
        <v>1203</v>
      </c>
      <c r="I110" s="245" t="s">
        <v>1165</v>
      </c>
      <c r="J110" s="245">
        <v>50</v>
      </c>
      <c r="K110" s="257"/>
    </row>
    <row r="111" spans="2:11" s="1" customFormat="1" ht="15" customHeight="1">
      <c r="B111" s="268"/>
      <c r="C111" s="245" t="s">
        <v>1190</v>
      </c>
      <c r="D111" s="245"/>
      <c r="E111" s="245"/>
      <c r="F111" s="266" t="s">
        <v>1169</v>
      </c>
      <c r="G111" s="245"/>
      <c r="H111" s="245" t="s">
        <v>1203</v>
      </c>
      <c r="I111" s="245" t="s">
        <v>1165</v>
      </c>
      <c r="J111" s="245">
        <v>50</v>
      </c>
      <c r="K111" s="257"/>
    </row>
    <row r="112" spans="2:11" s="1" customFormat="1" ht="15" customHeight="1">
      <c r="B112" s="268"/>
      <c r="C112" s="245" t="s">
        <v>1188</v>
      </c>
      <c r="D112" s="245"/>
      <c r="E112" s="245"/>
      <c r="F112" s="266" t="s">
        <v>1169</v>
      </c>
      <c r="G112" s="245"/>
      <c r="H112" s="245" t="s">
        <v>1203</v>
      </c>
      <c r="I112" s="245" t="s">
        <v>1165</v>
      </c>
      <c r="J112" s="245">
        <v>50</v>
      </c>
      <c r="K112" s="257"/>
    </row>
    <row r="113" spans="2:11" s="1" customFormat="1" ht="15" customHeight="1">
      <c r="B113" s="268"/>
      <c r="C113" s="245" t="s">
        <v>53</v>
      </c>
      <c r="D113" s="245"/>
      <c r="E113" s="245"/>
      <c r="F113" s="266" t="s">
        <v>1163</v>
      </c>
      <c r="G113" s="245"/>
      <c r="H113" s="245" t="s">
        <v>1204</v>
      </c>
      <c r="I113" s="245" t="s">
        <v>1165</v>
      </c>
      <c r="J113" s="245">
        <v>20</v>
      </c>
      <c r="K113" s="257"/>
    </row>
    <row r="114" spans="2:11" s="1" customFormat="1" ht="15" customHeight="1">
      <c r="B114" s="268"/>
      <c r="C114" s="245" t="s">
        <v>1205</v>
      </c>
      <c r="D114" s="245"/>
      <c r="E114" s="245"/>
      <c r="F114" s="266" t="s">
        <v>1163</v>
      </c>
      <c r="G114" s="245"/>
      <c r="H114" s="245" t="s">
        <v>1206</v>
      </c>
      <c r="I114" s="245" t="s">
        <v>1165</v>
      </c>
      <c r="J114" s="245">
        <v>120</v>
      </c>
      <c r="K114" s="257"/>
    </row>
    <row r="115" spans="2:11" s="1" customFormat="1" ht="15" customHeight="1">
      <c r="B115" s="268"/>
      <c r="C115" s="245" t="s">
        <v>38</v>
      </c>
      <c r="D115" s="245"/>
      <c r="E115" s="245"/>
      <c r="F115" s="266" t="s">
        <v>1163</v>
      </c>
      <c r="G115" s="245"/>
      <c r="H115" s="245" t="s">
        <v>1207</v>
      </c>
      <c r="I115" s="245" t="s">
        <v>1198</v>
      </c>
      <c r="J115" s="245"/>
      <c r="K115" s="257"/>
    </row>
    <row r="116" spans="2:11" s="1" customFormat="1" ht="15" customHeight="1">
      <c r="B116" s="268"/>
      <c r="C116" s="245" t="s">
        <v>48</v>
      </c>
      <c r="D116" s="245"/>
      <c r="E116" s="245"/>
      <c r="F116" s="266" t="s">
        <v>1163</v>
      </c>
      <c r="G116" s="245"/>
      <c r="H116" s="245" t="s">
        <v>1208</v>
      </c>
      <c r="I116" s="245" t="s">
        <v>1198</v>
      </c>
      <c r="J116" s="245"/>
      <c r="K116" s="257"/>
    </row>
    <row r="117" spans="2:11" s="1" customFormat="1" ht="15" customHeight="1">
      <c r="B117" s="268"/>
      <c r="C117" s="245" t="s">
        <v>57</v>
      </c>
      <c r="D117" s="245"/>
      <c r="E117" s="245"/>
      <c r="F117" s="266" t="s">
        <v>1163</v>
      </c>
      <c r="G117" s="245"/>
      <c r="H117" s="245" t="s">
        <v>1209</v>
      </c>
      <c r="I117" s="245" t="s">
        <v>1210</v>
      </c>
      <c r="J117" s="245"/>
      <c r="K117" s="257"/>
    </row>
    <row r="118" spans="2:11" s="1" customFormat="1" ht="15" customHeight="1">
      <c r="B118" s="271"/>
      <c r="C118" s="277"/>
      <c r="D118" s="277"/>
      <c r="E118" s="277"/>
      <c r="F118" s="277"/>
      <c r="G118" s="277"/>
      <c r="H118" s="277"/>
      <c r="I118" s="277"/>
      <c r="J118" s="277"/>
      <c r="K118" s="273"/>
    </row>
    <row r="119" spans="2:11" s="1" customFormat="1" ht="18.75" customHeight="1">
      <c r="B119" s="278"/>
      <c r="C119" s="279"/>
      <c r="D119" s="279"/>
      <c r="E119" s="279"/>
      <c r="F119" s="280"/>
      <c r="G119" s="279"/>
      <c r="H119" s="279"/>
      <c r="I119" s="279"/>
      <c r="J119" s="279"/>
      <c r="K119" s="278"/>
    </row>
    <row r="120" spans="2:11" s="1" customFormat="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pans="2:11" s="1" customFormat="1" ht="7.5" customHeight="1">
      <c r="B121" s="281"/>
      <c r="C121" s="282"/>
      <c r="D121" s="282"/>
      <c r="E121" s="282"/>
      <c r="F121" s="282"/>
      <c r="G121" s="282"/>
      <c r="H121" s="282"/>
      <c r="I121" s="282"/>
      <c r="J121" s="282"/>
      <c r="K121" s="283"/>
    </row>
    <row r="122" spans="2:11" s="1" customFormat="1" ht="45" customHeight="1">
      <c r="B122" s="284"/>
      <c r="C122" s="370" t="s">
        <v>1211</v>
      </c>
      <c r="D122" s="370"/>
      <c r="E122" s="370"/>
      <c r="F122" s="370"/>
      <c r="G122" s="370"/>
      <c r="H122" s="370"/>
      <c r="I122" s="370"/>
      <c r="J122" s="370"/>
      <c r="K122" s="285"/>
    </row>
    <row r="123" spans="2:11" s="1" customFormat="1" ht="17.25" customHeight="1">
      <c r="B123" s="286"/>
      <c r="C123" s="258" t="s">
        <v>1157</v>
      </c>
      <c r="D123" s="258"/>
      <c r="E123" s="258"/>
      <c r="F123" s="258" t="s">
        <v>1158</v>
      </c>
      <c r="G123" s="259"/>
      <c r="H123" s="258" t="s">
        <v>54</v>
      </c>
      <c r="I123" s="258" t="s">
        <v>57</v>
      </c>
      <c r="J123" s="258" t="s">
        <v>1159</v>
      </c>
      <c r="K123" s="287"/>
    </row>
    <row r="124" spans="2:11" s="1" customFormat="1" ht="17.25" customHeight="1">
      <c r="B124" s="286"/>
      <c r="C124" s="260" t="s">
        <v>1160</v>
      </c>
      <c r="D124" s="260"/>
      <c r="E124" s="260"/>
      <c r="F124" s="261" t="s">
        <v>1161</v>
      </c>
      <c r="G124" s="262"/>
      <c r="H124" s="260"/>
      <c r="I124" s="260"/>
      <c r="J124" s="260" t="s">
        <v>1162</v>
      </c>
      <c r="K124" s="287"/>
    </row>
    <row r="125" spans="2:11" s="1" customFormat="1" ht="5.25" customHeight="1">
      <c r="B125" s="288"/>
      <c r="C125" s="263"/>
      <c r="D125" s="263"/>
      <c r="E125" s="263"/>
      <c r="F125" s="263"/>
      <c r="G125" s="289"/>
      <c r="H125" s="263"/>
      <c r="I125" s="263"/>
      <c r="J125" s="263"/>
      <c r="K125" s="290"/>
    </row>
    <row r="126" spans="2:11" s="1" customFormat="1" ht="15" customHeight="1">
      <c r="B126" s="288"/>
      <c r="C126" s="245" t="s">
        <v>1166</v>
      </c>
      <c r="D126" s="265"/>
      <c r="E126" s="265"/>
      <c r="F126" s="266" t="s">
        <v>1163</v>
      </c>
      <c r="G126" s="245"/>
      <c r="H126" s="245" t="s">
        <v>1203</v>
      </c>
      <c r="I126" s="245" t="s">
        <v>1165</v>
      </c>
      <c r="J126" s="245">
        <v>120</v>
      </c>
      <c r="K126" s="291"/>
    </row>
    <row r="127" spans="2:11" s="1" customFormat="1" ht="15" customHeight="1">
      <c r="B127" s="288"/>
      <c r="C127" s="245" t="s">
        <v>1212</v>
      </c>
      <c r="D127" s="245"/>
      <c r="E127" s="245"/>
      <c r="F127" s="266" t="s">
        <v>1163</v>
      </c>
      <c r="G127" s="245"/>
      <c r="H127" s="245" t="s">
        <v>1213</v>
      </c>
      <c r="I127" s="245" t="s">
        <v>1165</v>
      </c>
      <c r="J127" s="245" t="s">
        <v>1214</v>
      </c>
      <c r="K127" s="291"/>
    </row>
    <row r="128" spans="2:11" s="1" customFormat="1" ht="15" customHeight="1">
      <c r="B128" s="288"/>
      <c r="C128" s="245" t="s">
        <v>85</v>
      </c>
      <c r="D128" s="245"/>
      <c r="E128" s="245"/>
      <c r="F128" s="266" t="s">
        <v>1163</v>
      </c>
      <c r="G128" s="245"/>
      <c r="H128" s="245" t="s">
        <v>1215</v>
      </c>
      <c r="I128" s="245" t="s">
        <v>1165</v>
      </c>
      <c r="J128" s="245" t="s">
        <v>1214</v>
      </c>
      <c r="K128" s="291"/>
    </row>
    <row r="129" spans="2:11" s="1" customFormat="1" ht="15" customHeight="1">
      <c r="B129" s="288"/>
      <c r="C129" s="245" t="s">
        <v>1174</v>
      </c>
      <c r="D129" s="245"/>
      <c r="E129" s="245"/>
      <c r="F129" s="266" t="s">
        <v>1169</v>
      </c>
      <c r="G129" s="245"/>
      <c r="H129" s="245" t="s">
        <v>1175</v>
      </c>
      <c r="I129" s="245" t="s">
        <v>1165</v>
      </c>
      <c r="J129" s="245">
        <v>15</v>
      </c>
      <c r="K129" s="291"/>
    </row>
    <row r="130" spans="2:11" s="1" customFormat="1" ht="15" customHeight="1">
      <c r="B130" s="288"/>
      <c r="C130" s="269" t="s">
        <v>1176</v>
      </c>
      <c r="D130" s="269"/>
      <c r="E130" s="269"/>
      <c r="F130" s="270" t="s">
        <v>1169</v>
      </c>
      <c r="G130" s="269"/>
      <c r="H130" s="269" t="s">
        <v>1177</v>
      </c>
      <c r="I130" s="269" t="s">
        <v>1165</v>
      </c>
      <c r="J130" s="269">
        <v>15</v>
      </c>
      <c r="K130" s="291"/>
    </row>
    <row r="131" spans="2:11" s="1" customFormat="1" ht="15" customHeight="1">
      <c r="B131" s="288"/>
      <c r="C131" s="269" t="s">
        <v>1178</v>
      </c>
      <c r="D131" s="269"/>
      <c r="E131" s="269"/>
      <c r="F131" s="270" t="s">
        <v>1169</v>
      </c>
      <c r="G131" s="269"/>
      <c r="H131" s="269" t="s">
        <v>1179</v>
      </c>
      <c r="I131" s="269" t="s">
        <v>1165</v>
      </c>
      <c r="J131" s="269">
        <v>20</v>
      </c>
      <c r="K131" s="291"/>
    </row>
    <row r="132" spans="2:11" s="1" customFormat="1" ht="15" customHeight="1">
      <c r="B132" s="288"/>
      <c r="C132" s="269" t="s">
        <v>1180</v>
      </c>
      <c r="D132" s="269"/>
      <c r="E132" s="269"/>
      <c r="F132" s="270" t="s">
        <v>1169</v>
      </c>
      <c r="G132" s="269"/>
      <c r="H132" s="269" t="s">
        <v>1181</v>
      </c>
      <c r="I132" s="269" t="s">
        <v>1165</v>
      </c>
      <c r="J132" s="269">
        <v>20</v>
      </c>
      <c r="K132" s="291"/>
    </row>
    <row r="133" spans="2:11" s="1" customFormat="1" ht="15" customHeight="1">
      <c r="B133" s="288"/>
      <c r="C133" s="245" t="s">
        <v>1168</v>
      </c>
      <c r="D133" s="245"/>
      <c r="E133" s="245"/>
      <c r="F133" s="266" t="s">
        <v>1169</v>
      </c>
      <c r="G133" s="245"/>
      <c r="H133" s="245" t="s">
        <v>1203</v>
      </c>
      <c r="I133" s="245" t="s">
        <v>1165</v>
      </c>
      <c r="J133" s="245">
        <v>50</v>
      </c>
      <c r="K133" s="291"/>
    </row>
    <row r="134" spans="2:11" s="1" customFormat="1" ht="15" customHeight="1">
      <c r="B134" s="288"/>
      <c r="C134" s="245" t="s">
        <v>1182</v>
      </c>
      <c r="D134" s="245"/>
      <c r="E134" s="245"/>
      <c r="F134" s="266" t="s">
        <v>1169</v>
      </c>
      <c r="G134" s="245"/>
      <c r="H134" s="245" t="s">
        <v>1203</v>
      </c>
      <c r="I134" s="245" t="s">
        <v>1165</v>
      </c>
      <c r="J134" s="245">
        <v>50</v>
      </c>
      <c r="K134" s="291"/>
    </row>
    <row r="135" spans="2:11" s="1" customFormat="1" ht="15" customHeight="1">
      <c r="B135" s="288"/>
      <c r="C135" s="245" t="s">
        <v>1188</v>
      </c>
      <c r="D135" s="245"/>
      <c r="E135" s="245"/>
      <c r="F135" s="266" t="s">
        <v>1169</v>
      </c>
      <c r="G135" s="245"/>
      <c r="H135" s="245" t="s">
        <v>1203</v>
      </c>
      <c r="I135" s="245" t="s">
        <v>1165</v>
      </c>
      <c r="J135" s="245">
        <v>50</v>
      </c>
      <c r="K135" s="291"/>
    </row>
    <row r="136" spans="2:11" s="1" customFormat="1" ht="15" customHeight="1">
      <c r="B136" s="288"/>
      <c r="C136" s="245" t="s">
        <v>1190</v>
      </c>
      <c r="D136" s="245"/>
      <c r="E136" s="245"/>
      <c r="F136" s="266" t="s">
        <v>1169</v>
      </c>
      <c r="G136" s="245"/>
      <c r="H136" s="245" t="s">
        <v>1203</v>
      </c>
      <c r="I136" s="245" t="s">
        <v>1165</v>
      </c>
      <c r="J136" s="245">
        <v>50</v>
      </c>
      <c r="K136" s="291"/>
    </row>
    <row r="137" spans="2:11" s="1" customFormat="1" ht="15" customHeight="1">
      <c r="B137" s="288"/>
      <c r="C137" s="245" t="s">
        <v>1191</v>
      </c>
      <c r="D137" s="245"/>
      <c r="E137" s="245"/>
      <c r="F137" s="266" t="s">
        <v>1169</v>
      </c>
      <c r="G137" s="245"/>
      <c r="H137" s="245" t="s">
        <v>1216</v>
      </c>
      <c r="I137" s="245" t="s">
        <v>1165</v>
      </c>
      <c r="J137" s="245">
        <v>255</v>
      </c>
      <c r="K137" s="291"/>
    </row>
    <row r="138" spans="2:11" s="1" customFormat="1" ht="15" customHeight="1">
      <c r="B138" s="288"/>
      <c r="C138" s="245" t="s">
        <v>1193</v>
      </c>
      <c r="D138" s="245"/>
      <c r="E138" s="245"/>
      <c r="F138" s="266" t="s">
        <v>1163</v>
      </c>
      <c r="G138" s="245"/>
      <c r="H138" s="245" t="s">
        <v>1217</v>
      </c>
      <c r="I138" s="245" t="s">
        <v>1195</v>
      </c>
      <c r="J138" s="245"/>
      <c r="K138" s="291"/>
    </row>
    <row r="139" spans="2:11" s="1" customFormat="1" ht="15" customHeight="1">
      <c r="B139" s="288"/>
      <c r="C139" s="245" t="s">
        <v>1196</v>
      </c>
      <c r="D139" s="245"/>
      <c r="E139" s="245"/>
      <c r="F139" s="266" t="s">
        <v>1163</v>
      </c>
      <c r="G139" s="245"/>
      <c r="H139" s="245" t="s">
        <v>1218</v>
      </c>
      <c r="I139" s="245" t="s">
        <v>1198</v>
      </c>
      <c r="J139" s="245"/>
      <c r="K139" s="291"/>
    </row>
    <row r="140" spans="2:11" s="1" customFormat="1" ht="15" customHeight="1">
      <c r="B140" s="288"/>
      <c r="C140" s="245" t="s">
        <v>1199</v>
      </c>
      <c r="D140" s="245"/>
      <c r="E140" s="245"/>
      <c r="F140" s="266" t="s">
        <v>1163</v>
      </c>
      <c r="G140" s="245"/>
      <c r="H140" s="245" t="s">
        <v>1199</v>
      </c>
      <c r="I140" s="245" t="s">
        <v>1198</v>
      </c>
      <c r="J140" s="245"/>
      <c r="K140" s="291"/>
    </row>
    <row r="141" spans="2:11" s="1" customFormat="1" ht="15" customHeight="1">
      <c r="B141" s="288"/>
      <c r="C141" s="245" t="s">
        <v>38</v>
      </c>
      <c r="D141" s="245"/>
      <c r="E141" s="245"/>
      <c r="F141" s="266" t="s">
        <v>1163</v>
      </c>
      <c r="G141" s="245"/>
      <c r="H141" s="245" t="s">
        <v>1219</v>
      </c>
      <c r="I141" s="245" t="s">
        <v>1198</v>
      </c>
      <c r="J141" s="245"/>
      <c r="K141" s="291"/>
    </row>
    <row r="142" spans="2:11" s="1" customFormat="1" ht="15" customHeight="1">
      <c r="B142" s="288"/>
      <c r="C142" s="245" t="s">
        <v>1220</v>
      </c>
      <c r="D142" s="245"/>
      <c r="E142" s="245"/>
      <c r="F142" s="266" t="s">
        <v>1163</v>
      </c>
      <c r="G142" s="245"/>
      <c r="H142" s="245" t="s">
        <v>1221</v>
      </c>
      <c r="I142" s="245" t="s">
        <v>1198</v>
      </c>
      <c r="J142" s="245"/>
      <c r="K142" s="291"/>
    </row>
    <row r="143" spans="2:11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pans="2:11" s="1" customFormat="1" ht="18.75" customHeight="1">
      <c r="B144" s="279"/>
      <c r="C144" s="279"/>
      <c r="D144" s="279"/>
      <c r="E144" s="279"/>
      <c r="F144" s="280"/>
      <c r="G144" s="279"/>
      <c r="H144" s="279"/>
      <c r="I144" s="279"/>
      <c r="J144" s="279"/>
      <c r="K144" s="279"/>
    </row>
    <row r="145" spans="2:11" s="1" customFormat="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pans="2:11" s="1" customFormat="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pans="2:11" s="1" customFormat="1" ht="45" customHeight="1">
      <c r="B147" s="256"/>
      <c r="C147" s="369" t="s">
        <v>1222</v>
      </c>
      <c r="D147" s="369"/>
      <c r="E147" s="369"/>
      <c r="F147" s="369"/>
      <c r="G147" s="369"/>
      <c r="H147" s="369"/>
      <c r="I147" s="369"/>
      <c r="J147" s="369"/>
      <c r="K147" s="257"/>
    </row>
    <row r="148" spans="2:11" s="1" customFormat="1" ht="17.25" customHeight="1">
      <c r="B148" s="256"/>
      <c r="C148" s="258" t="s">
        <v>1157</v>
      </c>
      <c r="D148" s="258"/>
      <c r="E148" s="258"/>
      <c r="F148" s="258" t="s">
        <v>1158</v>
      </c>
      <c r="G148" s="259"/>
      <c r="H148" s="258" t="s">
        <v>54</v>
      </c>
      <c r="I148" s="258" t="s">
        <v>57</v>
      </c>
      <c r="J148" s="258" t="s">
        <v>1159</v>
      </c>
      <c r="K148" s="257"/>
    </row>
    <row r="149" spans="2:11" s="1" customFormat="1" ht="17.25" customHeight="1">
      <c r="B149" s="256"/>
      <c r="C149" s="260" t="s">
        <v>1160</v>
      </c>
      <c r="D149" s="260"/>
      <c r="E149" s="260"/>
      <c r="F149" s="261" t="s">
        <v>1161</v>
      </c>
      <c r="G149" s="262"/>
      <c r="H149" s="260"/>
      <c r="I149" s="260"/>
      <c r="J149" s="260" t="s">
        <v>1162</v>
      </c>
      <c r="K149" s="257"/>
    </row>
    <row r="150" spans="2:11" s="1" customFormat="1" ht="5.25" customHeight="1">
      <c r="B150" s="268"/>
      <c r="C150" s="263"/>
      <c r="D150" s="263"/>
      <c r="E150" s="263"/>
      <c r="F150" s="263"/>
      <c r="G150" s="264"/>
      <c r="H150" s="263"/>
      <c r="I150" s="263"/>
      <c r="J150" s="263"/>
      <c r="K150" s="291"/>
    </row>
    <row r="151" spans="2:11" s="1" customFormat="1" ht="15" customHeight="1">
      <c r="B151" s="268"/>
      <c r="C151" s="295" t="s">
        <v>1166</v>
      </c>
      <c r="D151" s="245"/>
      <c r="E151" s="245"/>
      <c r="F151" s="296" t="s">
        <v>1163</v>
      </c>
      <c r="G151" s="245"/>
      <c r="H151" s="295" t="s">
        <v>1203</v>
      </c>
      <c r="I151" s="295" t="s">
        <v>1165</v>
      </c>
      <c r="J151" s="295">
        <v>120</v>
      </c>
      <c r="K151" s="291"/>
    </row>
    <row r="152" spans="2:11" s="1" customFormat="1" ht="15" customHeight="1">
      <c r="B152" s="268"/>
      <c r="C152" s="295" t="s">
        <v>1212</v>
      </c>
      <c r="D152" s="245"/>
      <c r="E152" s="245"/>
      <c r="F152" s="296" t="s">
        <v>1163</v>
      </c>
      <c r="G152" s="245"/>
      <c r="H152" s="295" t="s">
        <v>1223</v>
      </c>
      <c r="I152" s="295" t="s">
        <v>1165</v>
      </c>
      <c r="J152" s="295" t="s">
        <v>1214</v>
      </c>
      <c r="K152" s="291"/>
    </row>
    <row r="153" spans="2:11" s="1" customFormat="1" ht="15" customHeight="1">
      <c r="B153" s="268"/>
      <c r="C153" s="295" t="s">
        <v>85</v>
      </c>
      <c r="D153" s="245"/>
      <c r="E153" s="245"/>
      <c r="F153" s="296" t="s">
        <v>1163</v>
      </c>
      <c r="G153" s="245"/>
      <c r="H153" s="295" t="s">
        <v>1224</v>
      </c>
      <c r="I153" s="295" t="s">
        <v>1165</v>
      </c>
      <c r="J153" s="295" t="s">
        <v>1214</v>
      </c>
      <c r="K153" s="291"/>
    </row>
    <row r="154" spans="2:11" s="1" customFormat="1" ht="15" customHeight="1">
      <c r="B154" s="268"/>
      <c r="C154" s="295" t="s">
        <v>1168</v>
      </c>
      <c r="D154" s="245"/>
      <c r="E154" s="245"/>
      <c r="F154" s="296" t="s">
        <v>1169</v>
      </c>
      <c r="G154" s="245"/>
      <c r="H154" s="295" t="s">
        <v>1203</v>
      </c>
      <c r="I154" s="295" t="s">
        <v>1165</v>
      </c>
      <c r="J154" s="295">
        <v>50</v>
      </c>
      <c r="K154" s="291"/>
    </row>
    <row r="155" spans="2:11" s="1" customFormat="1" ht="15" customHeight="1">
      <c r="B155" s="268"/>
      <c r="C155" s="295" t="s">
        <v>1171</v>
      </c>
      <c r="D155" s="245"/>
      <c r="E155" s="245"/>
      <c r="F155" s="296" t="s">
        <v>1163</v>
      </c>
      <c r="G155" s="245"/>
      <c r="H155" s="295" t="s">
        <v>1203</v>
      </c>
      <c r="I155" s="295" t="s">
        <v>1173</v>
      </c>
      <c r="J155" s="295"/>
      <c r="K155" s="291"/>
    </row>
    <row r="156" spans="2:11" s="1" customFormat="1" ht="15" customHeight="1">
      <c r="B156" s="268"/>
      <c r="C156" s="295" t="s">
        <v>1182</v>
      </c>
      <c r="D156" s="245"/>
      <c r="E156" s="245"/>
      <c r="F156" s="296" t="s">
        <v>1169</v>
      </c>
      <c r="G156" s="245"/>
      <c r="H156" s="295" t="s">
        <v>1203</v>
      </c>
      <c r="I156" s="295" t="s">
        <v>1165</v>
      </c>
      <c r="J156" s="295">
        <v>50</v>
      </c>
      <c r="K156" s="291"/>
    </row>
    <row r="157" spans="2:11" s="1" customFormat="1" ht="15" customHeight="1">
      <c r="B157" s="268"/>
      <c r="C157" s="295" t="s">
        <v>1190</v>
      </c>
      <c r="D157" s="245"/>
      <c r="E157" s="245"/>
      <c r="F157" s="296" t="s">
        <v>1169</v>
      </c>
      <c r="G157" s="245"/>
      <c r="H157" s="295" t="s">
        <v>1203</v>
      </c>
      <c r="I157" s="295" t="s">
        <v>1165</v>
      </c>
      <c r="J157" s="295">
        <v>50</v>
      </c>
      <c r="K157" s="291"/>
    </row>
    <row r="158" spans="2:11" s="1" customFormat="1" ht="15" customHeight="1">
      <c r="B158" s="268"/>
      <c r="C158" s="295" t="s">
        <v>1188</v>
      </c>
      <c r="D158" s="245"/>
      <c r="E158" s="245"/>
      <c r="F158" s="296" t="s">
        <v>1169</v>
      </c>
      <c r="G158" s="245"/>
      <c r="H158" s="295" t="s">
        <v>1203</v>
      </c>
      <c r="I158" s="295" t="s">
        <v>1165</v>
      </c>
      <c r="J158" s="295">
        <v>50</v>
      </c>
      <c r="K158" s="291"/>
    </row>
    <row r="159" spans="2:11" s="1" customFormat="1" ht="15" customHeight="1">
      <c r="B159" s="268"/>
      <c r="C159" s="295" t="s">
        <v>124</v>
      </c>
      <c r="D159" s="245"/>
      <c r="E159" s="245"/>
      <c r="F159" s="296" t="s">
        <v>1163</v>
      </c>
      <c r="G159" s="245"/>
      <c r="H159" s="295" t="s">
        <v>1225</v>
      </c>
      <c r="I159" s="295" t="s">
        <v>1165</v>
      </c>
      <c r="J159" s="295" t="s">
        <v>1226</v>
      </c>
      <c r="K159" s="291"/>
    </row>
    <row r="160" spans="2:11" s="1" customFormat="1" ht="15" customHeight="1">
      <c r="B160" s="268"/>
      <c r="C160" s="295" t="s">
        <v>1227</v>
      </c>
      <c r="D160" s="245"/>
      <c r="E160" s="245"/>
      <c r="F160" s="296" t="s">
        <v>1163</v>
      </c>
      <c r="G160" s="245"/>
      <c r="H160" s="295" t="s">
        <v>1228</v>
      </c>
      <c r="I160" s="295" t="s">
        <v>1198</v>
      </c>
      <c r="J160" s="295"/>
      <c r="K160" s="291"/>
    </row>
    <row r="161" spans="2:11" s="1" customFormat="1" ht="15" customHeight="1">
      <c r="B161" s="297"/>
      <c r="C161" s="298"/>
      <c r="D161" s="298"/>
      <c r="E161" s="298"/>
      <c r="F161" s="298"/>
      <c r="G161" s="298"/>
      <c r="H161" s="298"/>
      <c r="I161" s="298"/>
      <c r="J161" s="298"/>
      <c r="K161" s="299"/>
    </row>
    <row r="162" spans="2:11" s="1" customFormat="1" ht="18.75" customHeight="1">
      <c r="B162" s="279"/>
      <c r="C162" s="289"/>
      <c r="D162" s="289"/>
      <c r="E162" s="289"/>
      <c r="F162" s="300"/>
      <c r="G162" s="289"/>
      <c r="H162" s="289"/>
      <c r="I162" s="289"/>
      <c r="J162" s="289"/>
      <c r="K162" s="279"/>
    </row>
    <row r="163" spans="2:11" s="1" customFormat="1" ht="18.75" customHeight="1">
      <c r="B163" s="279"/>
      <c r="C163" s="289"/>
      <c r="D163" s="289"/>
      <c r="E163" s="289"/>
      <c r="F163" s="300"/>
      <c r="G163" s="289"/>
      <c r="H163" s="289"/>
      <c r="I163" s="289"/>
      <c r="J163" s="289"/>
      <c r="K163" s="279"/>
    </row>
    <row r="164" spans="2:11" s="1" customFormat="1" ht="18.75" customHeight="1">
      <c r="B164" s="279"/>
      <c r="C164" s="289"/>
      <c r="D164" s="289"/>
      <c r="E164" s="289"/>
      <c r="F164" s="300"/>
      <c r="G164" s="289"/>
      <c r="H164" s="289"/>
      <c r="I164" s="289"/>
      <c r="J164" s="289"/>
      <c r="K164" s="279"/>
    </row>
    <row r="165" spans="2:11" s="1" customFormat="1" ht="18.75" customHeight="1">
      <c r="B165" s="279"/>
      <c r="C165" s="289"/>
      <c r="D165" s="289"/>
      <c r="E165" s="289"/>
      <c r="F165" s="300"/>
      <c r="G165" s="289"/>
      <c r="H165" s="289"/>
      <c r="I165" s="289"/>
      <c r="J165" s="289"/>
      <c r="K165" s="279"/>
    </row>
    <row r="166" spans="2:11" s="1" customFormat="1" ht="18.75" customHeight="1">
      <c r="B166" s="279"/>
      <c r="C166" s="289"/>
      <c r="D166" s="289"/>
      <c r="E166" s="289"/>
      <c r="F166" s="300"/>
      <c r="G166" s="289"/>
      <c r="H166" s="289"/>
      <c r="I166" s="289"/>
      <c r="J166" s="289"/>
      <c r="K166" s="279"/>
    </row>
    <row r="167" spans="2:11" s="1" customFormat="1" ht="18.75" customHeight="1">
      <c r="B167" s="279"/>
      <c r="C167" s="289"/>
      <c r="D167" s="289"/>
      <c r="E167" s="289"/>
      <c r="F167" s="300"/>
      <c r="G167" s="289"/>
      <c r="H167" s="289"/>
      <c r="I167" s="289"/>
      <c r="J167" s="289"/>
      <c r="K167" s="279"/>
    </row>
    <row r="168" spans="2:11" s="1" customFormat="1" ht="18.75" customHeight="1">
      <c r="B168" s="279"/>
      <c r="C168" s="289"/>
      <c r="D168" s="289"/>
      <c r="E168" s="289"/>
      <c r="F168" s="300"/>
      <c r="G168" s="289"/>
      <c r="H168" s="289"/>
      <c r="I168" s="289"/>
      <c r="J168" s="289"/>
      <c r="K168" s="279"/>
    </row>
    <row r="169" spans="2:11" s="1" customFormat="1" ht="18.75" customHeight="1">
      <c r="B169" s="252"/>
      <c r="C169" s="252"/>
      <c r="D169" s="252"/>
      <c r="E169" s="252"/>
      <c r="F169" s="252"/>
      <c r="G169" s="252"/>
      <c r="H169" s="252"/>
      <c r="I169" s="252"/>
      <c r="J169" s="252"/>
      <c r="K169" s="252"/>
    </row>
    <row r="170" spans="2:11" s="1" customFormat="1" ht="7.5" customHeight="1">
      <c r="B170" s="234"/>
      <c r="C170" s="235"/>
      <c r="D170" s="235"/>
      <c r="E170" s="235"/>
      <c r="F170" s="235"/>
      <c r="G170" s="235"/>
      <c r="H170" s="235"/>
      <c r="I170" s="235"/>
      <c r="J170" s="235"/>
      <c r="K170" s="236"/>
    </row>
    <row r="171" spans="2:11" s="1" customFormat="1" ht="45" customHeight="1">
      <c r="B171" s="237"/>
      <c r="C171" s="370" t="s">
        <v>1229</v>
      </c>
      <c r="D171" s="370"/>
      <c r="E171" s="370"/>
      <c r="F171" s="370"/>
      <c r="G171" s="370"/>
      <c r="H171" s="370"/>
      <c r="I171" s="370"/>
      <c r="J171" s="370"/>
      <c r="K171" s="238"/>
    </row>
    <row r="172" spans="2:11" s="1" customFormat="1" ht="17.25" customHeight="1">
      <c r="B172" s="237"/>
      <c r="C172" s="258" t="s">
        <v>1157</v>
      </c>
      <c r="D172" s="258"/>
      <c r="E172" s="258"/>
      <c r="F172" s="258" t="s">
        <v>1158</v>
      </c>
      <c r="G172" s="301"/>
      <c r="H172" s="302" t="s">
        <v>54</v>
      </c>
      <c r="I172" s="302" t="s">
        <v>57</v>
      </c>
      <c r="J172" s="258" t="s">
        <v>1159</v>
      </c>
      <c r="K172" s="238"/>
    </row>
    <row r="173" spans="2:11" s="1" customFormat="1" ht="17.25" customHeight="1">
      <c r="B173" s="239"/>
      <c r="C173" s="260" t="s">
        <v>1160</v>
      </c>
      <c r="D173" s="260"/>
      <c r="E173" s="260"/>
      <c r="F173" s="261" t="s">
        <v>1161</v>
      </c>
      <c r="G173" s="303"/>
      <c r="H173" s="304"/>
      <c r="I173" s="304"/>
      <c r="J173" s="260" t="s">
        <v>1162</v>
      </c>
      <c r="K173" s="240"/>
    </row>
    <row r="174" spans="2:11" s="1" customFormat="1" ht="5.25" customHeight="1">
      <c r="B174" s="268"/>
      <c r="C174" s="263"/>
      <c r="D174" s="263"/>
      <c r="E174" s="263"/>
      <c r="F174" s="263"/>
      <c r="G174" s="264"/>
      <c r="H174" s="263"/>
      <c r="I174" s="263"/>
      <c r="J174" s="263"/>
      <c r="K174" s="291"/>
    </row>
    <row r="175" spans="2:11" s="1" customFormat="1" ht="15" customHeight="1">
      <c r="B175" s="268"/>
      <c r="C175" s="245" t="s">
        <v>1166</v>
      </c>
      <c r="D175" s="245"/>
      <c r="E175" s="245"/>
      <c r="F175" s="266" t="s">
        <v>1163</v>
      </c>
      <c r="G175" s="245"/>
      <c r="H175" s="245" t="s">
        <v>1203</v>
      </c>
      <c r="I175" s="245" t="s">
        <v>1165</v>
      </c>
      <c r="J175" s="245">
        <v>120</v>
      </c>
      <c r="K175" s="291"/>
    </row>
    <row r="176" spans="2:11" s="1" customFormat="1" ht="15" customHeight="1">
      <c r="B176" s="268"/>
      <c r="C176" s="245" t="s">
        <v>1212</v>
      </c>
      <c r="D176" s="245"/>
      <c r="E176" s="245"/>
      <c r="F176" s="266" t="s">
        <v>1163</v>
      </c>
      <c r="G176" s="245"/>
      <c r="H176" s="245" t="s">
        <v>1213</v>
      </c>
      <c r="I176" s="245" t="s">
        <v>1165</v>
      </c>
      <c r="J176" s="245" t="s">
        <v>1214</v>
      </c>
      <c r="K176" s="291"/>
    </row>
    <row r="177" spans="2:11" s="1" customFormat="1" ht="15" customHeight="1">
      <c r="B177" s="268"/>
      <c r="C177" s="245" t="s">
        <v>85</v>
      </c>
      <c r="D177" s="245"/>
      <c r="E177" s="245"/>
      <c r="F177" s="266" t="s">
        <v>1163</v>
      </c>
      <c r="G177" s="245"/>
      <c r="H177" s="245" t="s">
        <v>1230</v>
      </c>
      <c r="I177" s="245" t="s">
        <v>1165</v>
      </c>
      <c r="J177" s="245" t="s">
        <v>1214</v>
      </c>
      <c r="K177" s="291"/>
    </row>
    <row r="178" spans="2:11" s="1" customFormat="1" ht="15" customHeight="1">
      <c r="B178" s="268"/>
      <c r="C178" s="245" t="s">
        <v>1168</v>
      </c>
      <c r="D178" s="245"/>
      <c r="E178" s="245"/>
      <c r="F178" s="266" t="s">
        <v>1169</v>
      </c>
      <c r="G178" s="245"/>
      <c r="H178" s="245" t="s">
        <v>1230</v>
      </c>
      <c r="I178" s="245" t="s">
        <v>1165</v>
      </c>
      <c r="J178" s="245">
        <v>50</v>
      </c>
      <c r="K178" s="291"/>
    </row>
    <row r="179" spans="2:11" s="1" customFormat="1" ht="15" customHeight="1">
      <c r="B179" s="268"/>
      <c r="C179" s="245" t="s">
        <v>1171</v>
      </c>
      <c r="D179" s="245"/>
      <c r="E179" s="245"/>
      <c r="F179" s="266" t="s">
        <v>1163</v>
      </c>
      <c r="G179" s="245"/>
      <c r="H179" s="245" t="s">
        <v>1230</v>
      </c>
      <c r="I179" s="245" t="s">
        <v>1173</v>
      </c>
      <c r="J179" s="245"/>
      <c r="K179" s="291"/>
    </row>
    <row r="180" spans="2:11" s="1" customFormat="1" ht="15" customHeight="1">
      <c r="B180" s="268"/>
      <c r="C180" s="245" t="s">
        <v>1182</v>
      </c>
      <c r="D180" s="245"/>
      <c r="E180" s="245"/>
      <c r="F180" s="266" t="s">
        <v>1169</v>
      </c>
      <c r="G180" s="245"/>
      <c r="H180" s="245" t="s">
        <v>1230</v>
      </c>
      <c r="I180" s="245" t="s">
        <v>1165</v>
      </c>
      <c r="J180" s="245">
        <v>50</v>
      </c>
      <c r="K180" s="291"/>
    </row>
    <row r="181" spans="2:11" s="1" customFormat="1" ht="15" customHeight="1">
      <c r="B181" s="268"/>
      <c r="C181" s="245" t="s">
        <v>1190</v>
      </c>
      <c r="D181" s="245"/>
      <c r="E181" s="245"/>
      <c r="F181" s="266" t="s">
        <v>1169</v>
      </c>
      <c r="G181" s="245"/>
      <c r="H181" s="245" t="s">
        <v>1230</v>
      </c>
      <c r="I181" s="245" t="s">
        <v>1165</v>
      </c>
      <c r="J181" s="245">
        <v>50</v>
      </c>
      <c r="K181" s="291"/>
    </row>
    <row r="182" spans="2:11" s="1" customFormat="1" ht="15" customHeight="1">
      <c r="B182" s="268"/>
      <c r="C182" s="245" t="s">
        <v>1188</v>
      </c>
      <c r="D182" s="245"/>
      <c r="E182" s="245"/>
      <c r="F182" s="266" t="s">
        <v>1169</v>
      </c>
      <c r="G182" s="245"/>
      <c r="H182" s="245" t="s">
        <v>1230</v>
      </c>
      <c r="I182" s="245" t="s">
        <v>1165</v>
      </c>
      <c r="J182" s="245">
        <v>50</v>
      </c>
      <c r="K182" s="291"/>
    </row>
    <row r="183" spans="2:11" s="1" customFormat="1" ht="15" customHeight="1">
      <c r="B183" s="268"/>
      <c r="C183" s="245" t="s">
        <v>138</v>
      </c>
      <c r="D183" s="245"/>
      <c r="E183" s="245"/>
      <c r="F183" s="266" t="s">
        <v>1163</v>
      </c>
      <c r="G183" s="245"/>
      <c r="H183" s="245" t="s">
        <v>1231</v>
      </c>
      <c r="I183" s="245" t="s">
        <v>1232</v>
      </c>
      <c r="J183" s="245"/>
      <c r="K183" s="291"/>
    </row>
    <row r="184" spans="2:11" s="1" customFormat="1" ht="15" customHeight="1">
      <c r="B184" s="268"/>
      <c r="C184" s="245" t="s">
        <v>57</v>
      </c>
      <c r="D184" s="245"/>
      <c r="E184" s="245"/>
      <c r="F184" s="266" t="s">
        <v>1163</v>
      </c>
      <c r="G184" s="245"/>
      <c r="H184" s="245" t="s">
        <v>1233</v>
      </c>
      <c r="I184" s="245" t="s">
        <v>1234</v>
      </c>
      <c r="J184" s="245">
        <v>1</v>
      </c>
      <c r="K184" s="291"/>
    </row>
    <row r="185" spans="2:11" s="1" customFormat="1" ht="15" customHeight="1">
      <c r="B185" s="268"/>
      <c r="C185" s="245" t="s">
        <v>53</v>
      </c>
      <c r="D185" s="245"/>
      <c r="E185" s="245"/>
      <c r="F185" s="266" t="s">
        <v>1163</v>
      </c>
      <c r="G185" s="245"/>
      <c r="H185" s="245" t="s">
        <v>1235</v>
      </c>
      <c r="I185" s="245" t="s">
        <v>1165</v>
      </c>
      <c r="J185" s="245">
        <v>20</v>
      </c>
      <c r="K185" s="291"/>
    </row>
    <row r="186" spans="2:11" s="1" customFormat="1" ht="15" customHeight="1">
      <c r="B186" s="268"/>
      <c r="C186" s="245" t="s">
        <v>54</v>
      </c>
      <c r="D186" s="245"/>
      <c r="E186" s="245"/>
      <c r="F186" s="266" t="s">
        <v>1163</v>
      </c>
      <c r="G186" s="245"/>
      <c r="H186" s="245" t="s">
        <v>1236</v>
      </c>
      <c r="I186" s="245" t="s">
        <v>1165</v>
      </c>
      <c r="J186" s="245">
        <v>255</v>
      </c>
      <c r="K186" s="291"/>
    </row>
    <row r="187" spans="2:11" s="1" customFormat="1" ht="15" customHeight="1">
      <c r="B187" s="268"/>
      <c r="C187" s="245" t="s">
        <v>139</v>
      </c>
      <c r="D187" s="245"/>
      <c r="E187" s="245"/>
      <c r="F187" s="266" t="s">
        <v>1163</v>
      </c>
      <c r="G187" s="245"/>
      <c r="H187" s="245" t="s">
        <v>1127</v>
      </c>
      <c r="I187" s="245" t="s">
        <v>1165</v>
      </c>
      <c r="J187" s="245">
        <v>10</v>
      </c>
      <c r="K187" s="291"/>
    </row>
    <row r="188" spans="2:11" s="1" customFormat="1" ht="15" customHeight="1">
      <c r="B188" s="268"/>
      <c r="C188" s="245" t="s">
        <v>140</v>
      </c>
      <c r="D188" s="245"/>
      <c r="E188" s="245"/>
      <c r="F188" s="266" t="s">
        <v>1163</v>
      </c>
      <c r="G188" s="245"/>
      <c r="H188" s="245" t="s">
        <v>1237</v>
      </c>
      <c r="I188" s="245" t="s">
        <v>1198</v>
      </c>
      <c r="J188" s="245"/>
      <c r="K188" s="291"/>
    </row>
    <row r="189" spans="2:11" s="1" customFormat="1" ht="15" customHeight="1">
      <c r="B189" s="268"/>
      <c r="C189" s="245" t="s">
        <v>1238</v>
      </c>
      <c r="D189" s="245"/>
      <c r="E189" s="245"/>
      <c r="F189" s="266" t="s">
        <v>1163</v>
      </c>
      <c r="G189" s="245"/>
      <c r="H189" s="245" t="s">
        <v>1239</v>
      </c>
      <c r="I189" s="245" t="s">
        <v>1198</v>
      </c>
      <c r="J189" s="245"/>
      <c r="K189" s="291"/>
    </row>
    <row r="190" spans="2:11" s="1" customFormat="1" ht="15" customHeight="1">
      <c r="B190" s="268"/>
      <c r="C190" s="245" t="s">
        <v>1227</v>
      </c>
      <c r="D190" s="245"/>
      <c r="E190" s="245"/>
      <c r="F190" s="266" t="s">
        <v>1163</v>
      </c>
      <c r="G190" s="245"/>
      <c r="H190" s="245" t="s">
        <v>1240</v>
      </c>
      <c r="I190" s="245" t="s">
        <v>1198</v>
      </c>
      <c r="J190" s="245"/>
      <c r="K190" s="291"/>
    </row>
    <row r="191" spans="2:11" s="1" customFormat="1" ht="15" customHeight="1">
      <c r="B191" s="268"/>
      <c r="C191" s="245" t="s">
        <v>142</v>
      </c>
      <c r="D191" s="245"/>
      <c r="E191" s="245"/>
      <c r="F191" s="266" t="s">
        <v>1169</v>
      </c>
      <c r="G191" s="245"/>
      <c r="H191" s="245" t="s">
        <v>1241</v>
      </c>
      <c r="I191" s="245" t="s">
        <v>1165</v>
      </c>
      <c r="J191" s="245">
        <v>50</v>
      </c>
      <c r="K191" s="291"/>
    </row>
    <row r="192" spans="2:11" s="1" customFormat="1" ht="15" customHeight="1">
      <c r="B192" s="268"/>
      <c r="C192" s="245" t="s">
        <v>1242</v>
      </c>
      <c r="D192" s="245"/>
      <c r="E192" s="245"/>
      <c r="F192" s="266" t="s">
        <v>1169</v>
      </c>
      <c r="G192" s="245"/>
      <c r="H192" s="245" t="s">
        <v>1243</v>
      </c>
      <c r="I192" s="245" t="s">
        <v>1244</v>
      </c>
      <c r="J192" s="245"/>
      <c r="K192" s="291"/>
    </row>
    <row r="193" spans="2:11" s="1" customFormat="1" ht="15" customHeight="1">
      <c r="B193" s="268"/>
      <c r="C193" s="245" t="s">
        <v>1245</v>
      </c>
      <c r="D193" s="245"/>
      <c r="E193" s="245"/>
      <c r="F193" s="266" t="s">
        <v>1169</v>
      </c>
      <c r="G193" s="245"/>
      <c r="H193" s="245" t="s">
        <v>1246</v>
      </c>
      <c r="I193" s="245" t="s">
        <v>1244</v>
      </c>
      <c r="J193" s="245"/>
      <c r="K193" s="291"/>
    </row>
    <row r="194" spans="2:11" s="1" customFormat="1" ht="15" customHeight="1">
      <c r="B194" s="268"/>
      <c r="C194" s="245" t="s">
        <v>1247</v>
      </c>
      <c r="D194" s="245"/>
      <c r="E194" s="245"/>
      <c r="F194" s="266" t="s">
        <v>1169</v>
      </c>
      <c r="G194" s="245"/>
      <c r="H194" s="245" t="s">
        <v>1248</v>
      </c>
      <c r="I194" s="245" t="s">
        <v>1244</v>
      </c>
      <c r="J194" s="245"/>
      <c r="K194" s="291"/>
    </row>
    <row r="195" spans="2:11" s="1" customFormat="1" ht="15" customHeight="1">
      <c r="B195" s="268"/>
      <c r="C195" s="305" t="s">
        <v>1249</v>
      </c>
      <c r="D195" s="245"/>
      <c r="E195" s="245"/>
      <c r="F195" s="266" t="s">
        <v>1169</v>
      </c>
      <c r="G195" s="245"/>
      <c r="H195" s="245" t="s">
        <v>1250</v>
      </c>
      <c r="I195" s="245" t="s">
        <v>1251</v>
      </c>
      <c r="J195" s="306" t="s">
        <v>1252</v>
      </c>
      <c r="K195" s="291"/>
    </row>
    <row r="196" spans="2:11" s="1" customFormat="1" ht="15" customHeight="1">
      <c r="B196" s="268"/>
      <c r="C196" s="305" t="s">
        <v>42</v>
      </c>
      <c r="D196" s="245"/>
      <c r="E196" s="245"/>
      <c r="F196" s="266" t="s">
        <v>1163</v>
      </c>
      <c r="G196" s="245"/>
      <c r="H196" s="242" t="s">
        <v>1253</v>
      </c>
      <c r="I196" s="245" t="s">
        <v>1254</v>
      </c>
      <c r="J196" s="245"/>
      <c r="K196" s="291"/>
    </row>
    <row r="197" spans="2:11" s="1" customFormat="1" ht="15" customHeight="1">
      <c r="B197" s="268"/>
      <c r="C197" s="305" t="s">
        <v>1255</v>
      </c>
      <c r="D197" s="245"/>
      <c r="E197" s="245"/>
      <c r="F197" s="266" t="s">
        <v>1163</v>
      </c>
      <c r="G197" s="245"/>
      <c r="H197" s="245" t="s">
        <v>1256</v>
      </c>
      <c r="I197" s="245" t="s">
        <v>1198</v>
      </c>
      <c r="J197" s="245"/>
      <c r="K197" s="291"/>
    </row>
    <row r="198" spans="2:11" s="1" customFormat="1" ht="15" customHeight="1">
      <c r="B198" s="268"/>
      <c r="C198" s="305" t="s">
        <v>1257</v>
      </c>
      <c r="D198" s="245"/>
      <c r="E198" s="245"/>
      <c r="F198" s="266" t="s">
        <v>1163</v>
      </c>
      <c r="G198" s="245"/>
      <c r="H198" s="245" t="s">
        <v>1258</v>
      </c>
      <c r="I198" s="245" t="s">
        <v>1198</v>
      </c>
      <c r="J198" s="245"/>
      <c r="K198" s="291"/>
    </row>
    <row r="199" spans="2:11" s="1" customFormat="1" ht="15" customHeight="1">
      <c r="B199" s="268"/>
      <c r="C199" s="305" t="s">
        <v>1259</v>
      </c>
      <c r="D199" s="245"/>
      <c r="E199" s="245"/>
      <c r="F199" s="266" t="s">
        <v>1169</v>
      </c>
      <c r="G199" s="245"/>
      <c r="H199" s="245" t="s">
        <v>1260</v>
      </c>
      <c r="I199" s="245" t="s">
        <v>1198</v>
      </c>
      <c r="J199" s="245"/>
      <c r="K199" s="291"/>
    </row>
    <row r="200" spans="2:11" s="1" customFormat="1" ht="15" customHeight="1">
      <c r="B200" s="297"/>
      <c r="C200" s="307"/>
      <c r="D200" s="298"/>
      <c r="E200" s="298"/>
      <c r="F200" s="298"/>
      <c r="G200" s="298"/>
      <c r="H200" s="298"/>
      <c r="I200" s="298"/>
      <c r="J200" s="298"/>
      <c r="K200" s="299"/>
    </row>
    <row r="201" spans="2:11" s="1" customFormat="1" ht="18.75" customHeight="1">
      <c r="B201" s="279"/>
      <c r="C201" s="289"/>
      <c r="D201" s="289"/>
      <c r="E201" s="289"/>
      <c r="F201" s="300"/>
      <c r="G201" s="289"/>
      <c r="H201" s="289"/>
      <c r="I201" s="289"/>
      <c r="J201" s="289"/>
      <c r="K201" s="279"/>
    </row>
    <row r="202" spans="2:11" s="1" customFormat="1" ht="18.75" customHeight="1">
      <c r="B202" s="252"/>
      <c r="C202" s="252"/>
      <c r="D202" s="252"/>
      <c r="E202" s="252"/>
      <c r="F202" s="252"/>
      <c r="G202" s="252"/>
      <c r="H202" s="252"/>
      <c r="I202" s="252"/>
      <c r="J202" s="252"/>
      <c r="K202" s="252"/>
    </row>
    <row r="203" spans="2:11" s="1" customFormat="1" ht="13.5">
      <c r="B203" s="234"/>
      <c r="C203" s="235"/>
      <c r="D203" s="235"/>
      <c r="E203" s="235"/>
      <c r="F203" s="235"/>
      <c r="G203" s="235"/>
      <c r="H203" s="235"/>
      <c r="I203" s="235"/>
      <c r="J203" s="235"/>
      <c r="K203" s="236"/>
    </row>
    <row r="204" spans="2:11" s="1" customFormat="1" ht="21" customHeight="1">
      <c r="B204" s="237"/>
      <c r="C204" s="370" t="s">
        <v>1261</v>
      </c>
      <c r="D204" s="370"/>
      <c r="E204" s="370"/>
      <c r="F204" s="370"/>
      <c r="G204" s="370"/>
      <c r="H204" s="370"/>
      <c r="I204" s="370"/>
      <c r="J204" s="370"/>
      <c r="K204" s="238"/>
    </row>
    <row r="205" spans="2:11" s="1" customFormat="1" ht="25.5" customHeight="1">
      <c r="B205" s="237"/>
      <c r="C205" s="308" t="s">
        <v>1262</v>
      </c>
      <c r="D205" s="308"/>
      <c r="E205" s="308"/>
      <c r="F205" s="308" t="s">
        <v>1263</v>
      </c>
      <c r="G205" s="309"/>
      <c r="H205" s="371" t="s">
        <v>1264</v>
      </c>
      <c r="I205" s="371"/>
      <c r="J205" s="371"/>
      <c r="K205" s="238"/>
    </row>
    <row r="206" spans="2:11" s="1" customFormat="1" ht="5.25" customHeight="1">
      <c r="B206" s="268"/>
      <c r="C206" s="263"/>
      <c r="D206" s="263"/>
      <c r="E206" s="263"/>
      <c r="F206" s="263"/>
      <c r="G206" s="289"/>
      <c r="H206" s="263"/>
      <c r="I206" s="263"/>
      <c r="J206" s="263"/>
      <c r="K206" s="291"/>
    </row>
    <row r="207" spans="2:11" s="1" customFormat="1" ht="15" customHeight="1">
      <c r="B207" s="268"/>
      <c r="C207" s="245" t="s">
        <v>1254</v>
      </c>
      <c r="D207" s="245"/>
      <c r="E207" s="245"/>
      <c r="F207" s="266" t="s">
        <v>43</v>
      </c>
      <c r="G207" s="245"/>
      <c r="H207" s="372" t="s">
        <v>1265</v>
      </c>
      <c r="I207" s="372"/>
      <c r="J207" s="372"/>
      <c r="K207" s="291"/>
    </row>
    <row r="208" spans="2:11" s="1" customFormat="1" ht="15" customHeight="1">
      <c r="B208" s="268"/>
      <c r="C208" s="245"/>
      <c r="D208" s="245"/>
      <c r="E208" s="245"/>
      <c r="F208" s="266" t="s">
        <v>44</v>
      </c>
      <c r="G208" s="245"/>
      <c r="H208" s="372" t="s">
        <v>1266</v>
      </c>
      <c r="I208" s="372"/>
      <c r="J208" s="372"/>
      <c r="K208" s="291"/>
    </row>
    <row r="209" spans="2:11" s="1" customFormat="1" ht="15" customHeight="1">
      <c r="B209" s="268"/>
      <c r="C209" s="245"/>
      <c r="D209" s="245"/>
      <c r="E209" s="245"/>
      <c r="F209" s="266" t="s">
        <v>47</v>
      </c>
      <c r="G209" s="245"/>
      <c r="H209" s="372" t="s">
        <v>1267</v>
      </c>
      <c r="I209" s="372"/>
      <c r="J209" s="372"/>
      <c r="K209" s="291"/>
    </row>
    <row r="210" spans="2:11" s="1" customFormat="1" ht="15" customHeight="1">
      <c r="B210" s="268"/>
      <c r="C210" s="245"/>
      <c r="D210" s="245"/>
      <c r="E210" s="245"/>
      <c r="F210" s="266" t="s">
        <v>45</v>
      </c>
      <c r="G210" s="245"/>
      <c r="H210" s="372" t="s">
        <v>1268</v>
      </c>
      <c r="I210" s="372"/>
      <c r="J210" s="372"/>
      <c r="K210" s="291"/>
    </row>
    <row r="211" spans="2:11" s="1" customFormat="1" ht="15" customHeight="1">
      <c r="B211" s="268"/>
      <c r="C211" s="245"/>
      <c r="D211" s="245"/>
      <c r="E211" s="245"/>
      <c r="F211" s="266" t="s">
        <v>46</v>
      </c>
      <c r="G211" s="245"/>
      <c r="H211" s="372" t="s">
        <v>1269</v>
      </c>
      <c r="I211" s="372"/>
      <c r="J211" s="372"/>
      <c r="K211" s="291"/>
    </row>
    <row r="212" spans="2:11" s="1" customFormat="1" ht="15" customHeight="1">
      <c r="B212" s="268"/>
      <c r="C212" s="245"/>
      <c r="D212" s="245"/>
      <c r="E212" s="245"/>
      <c r="F212" s="266"/>
      <c r="G212" s="245"/>
      <c r="H212" s="245"/>
      <c r="I212" s="245"/>
      <c r="J212" s="245"/>
      <c r="K212" s="291"/>
    </row>
    <row r="213" spans="2:11" s="1" customFormat="1" ht="15" customHeight="1">
      <c r="B213" s="268"/>
      <c r="C213" s="245" t="s">
        <v>1210</v>
      </c>
      <c r="D213" s="245"/>
      <c r="E213" s="245"/>
      <c r="F213" s="266" t="s">
        <v>78</v>
      </c>
      <c r="G213" s="245"/>
      <c r="H213" s="372" t="s">
        <v>1270</v>
      </c>
      <c r="I213" s="372"/>
      <c r="J213" s="372"/>
      <c r="K213" s="291"/>
    </row>
    <row r="214" spans="2:11" s="1" customFormat="1" ht="15" customHeight="1">
      <c r="B214" s="268"/>
      <c r="C214" s="245"/>
      <c r="D214" s="245"/>
      <c r="E214" s="245"/>
      <c r="F214" s="266" t="s">
        <v>1106</v>
      </c>
      <c r="G214" s="245"/>
      <c r="H214" s="372" t="s">
        <v>1107</v>
      </c>
      <c r="I214" s="372"/>
      <c r="J214" s="372"/>
      <c r="K214" s="291"/>
    </row>
    <row r="215" spans="2:11" s="1" customFormat="1" ht="15" customHeight="1">
      <c r="B215" s="268"/>
      <c r="C215" s="245"/>
      <c r="D215" s="245"/>
      <c r="E215" s="245"/>
      <c r="F215" s="266" t="s">
        <v>1104</v>
      </c>
      <c r="G215" s="245"/>
      <c r="H215" s="372" t="s">
        <v>1271</v>
      </c>
      <c r="I215" s="372"/>
      <c r="J215" s="372"/>
      <c r="K215" s="291"/>
    </row>
    <row r="216" spans="2:11" s="1" customFormat="1" ht="15" customHeight="1">
      <c r="B216" s="310"/>
      <c r="C216" s="245"/>
      <c r="D216" s="245"/>
      <c r="E216" s="245"/>
      <c r="F216" s="266" t="s">
        <v>1108</v>
      </c>
      <c r="G216" s="305"/>
      <c r="H216" s="373" t="s">
        <v>1109</v>
      </c>
      <c r="I216" s="373"/>
      <c r="J216" s="373"/>
      <c r="K216" s="311"/>
    </row>
    <row r="217" spans="2:11" s="1" customFormat="1" ht="15" customHeight="1">
      <c r="B217" s="310"/>
      <c r="C217" s="245"/>
      <c r="D217" s="245"/>
      <c r="E217" s="245"/>
      <c r="F217" s="266" t="s">
        <v>1110</v>
      </c>
      <c r="G217" s="305"/>
      <c r="H217" s="373" t="s">
        <v>1272</v>
      </c>
      <c r="I217" s="373"/>
      <c r="J217" s="373"/>
      <c r="K217" s="311"/>
    </row>
    <row r="218" spans="2:11" s="1" customFormat="1" ht="15" customHeight="1">
      <c r="B218" s="310"/>
      <c r="C218" s="245"/>
      <c r="D218" s="245"/>
      <c r="E218" s="245"/>
      <c r="F218" s="266"/>
      <c r="G218" s="305"/>
      <c r="H218" s="295"/>
      <c r="I218" s="295"/>
      <c r="J218" s="295"/>
      <c r="K218" s="311"/>
    </row>
    <row r="219" spans="2:11" s="1" customFormat="1" ht="15" customHeight="1">
      <c r="B219" s="310"/>
      <c r="C219" s="245" t="s">
        <v>1234</v>
      </c>
      <c r="D219" s="245"/>
      <c r="E219" s="245"/>
      <c r="F219" s="266">
        <v>1</v>
      </c>
      <c r="G219" s="305"/>
      <c r="H219" s="373" t="s">
        <v>1273</v>
      </c>
      <c r="I219" s="373"/>
      <c r="J219" s="373"/>
      <c r="K219" s="311"/>
    </row>
    <row r="220" spans="2:11" s="1" customFormat="1" ht="15" customHeight="1">
      <c r="B220" s="310"/>
      <c r="C220" s="245"/>
      <c r="D220" s="245"/>
      <c r="E220" s="245"/>
      <c r="F220" s="266">
        <v>2</v>
      </c>
      <c r="G220" s="305"/>
      <c r="H220" s="373" t="s">
        <v>1274</v>
      </c>
      <c r="I220" s="373"/>
      <c r="J220" s="373"/>
      <c r="K220" s="311"/>
    </row>
    <row r="221" spans="2:11" s="1" customFormat="1" ht="15" customHeight="1">
      <c r="B221" s="310"/>
      <c r="C221" s="245"/>
      <c r="D221" s="245"/>
      <c r="E221" s="245"/>
      <c r="F221" s="266">
        <v>3</v>
      </c>
      <c r="G221" s="305"/>
      <c r="H221" s="373" t="s">
        <v>1275</v>
      </c>
      <c r="I221" s="373"/>
      <c r="J221" s="373"/>
      <c r="K221" s="311"/>
    </row>
    <row r="222" spans="2:11" s="1" customFormat="1" ht="15" customHeight="1">
      <c r="B222" s="310"/>
      <c r="C222" s="245"/>
      <c r="D222" s="245"/>
      <c r="E222" s="245"/>
      <c r="F222" s="266">
        <v>4</v>
      </c>
      <c r="G222" s="305"/>
      <c r="H222" s="373" t="s">
        <v>1276</v>
      </c>
      <c r="I222" s="373"/>
      <c r="J222" s="373"/>
      <c r="K222" s="311"/>
    </row>
    <row r="223" spans="2:11" s="1" customFormat="1" ht="12.75" customHeight="1">
      <c r="B223" s="312"/>
      <c r="C223" s="313"/>
      <c r="D223" s="313"/>
      <c r="E223" s="313"/>
      <c r="F223" s="313"/>
      <c r="G223" s="313"/>
      <c r="H223" s="313"/>
      <c r="I223" s="313"/>
      <c r="J223" s="313"/>
      <c r="K223" s="31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1"/>
  <sheetViews>
    <sheetView showGridLines="0" topLeftCell="A334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117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9" t="str">
        <f>'Rekapitulace zakázky'!K6</f>
        <v>Oprava mostních objektů v úseku Česká Lípa - Jiříkov</v>
      </c>
      <c r="F7" s="360"/>
      <c r="G7" s="360"/>
      <c r="H7" s="360"/>
      <c r="L7" s="20"/>
    </row>
    <row r="8" spans="1:46" s="1" customFormat="1" ht="12" customHeight="1">
      <c r="B8" s="20"/>
      <c r="D8" s="112" t="s">
        <v>118</v>
      </c>
      <c r="L8" s="20"/>
    </row>
    <row r="9" spans="1:46" s="2" customFormat="1" ht="16.5" customHeight="1">
      <c r="A9" s="34"/>
      <c r="B9" s="39"/>
      <c r="C9" s="34"/>
      <c r="D9" s="34"/>
      <c r="E9" s="359" t="s">
        <v>119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120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2" t="s">
        <v>121</v>
      </c>
      <c r="F11" s="361"/>
      <c r="G11" s="361"/>
      <c r="H11" s="361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122</v>
      </c>
      <c r="G14" s="34"/>
      <c r="H14" s="34"/>
      <c r="I14" s="112" t="s">
        <v>23</v>
      </c>
      <c r="J14" s="114" t="str">
        <f>'Rekapitulace zakázky'!AN8</f>
        <v>19. 4. 2021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3" t="str">
        <f>'Rekapitulace zakázky'!E14</f>
        <v>Vyplň údaj</v>
      </c>
      <c r="F20" s="364"/>
      <c r="G20" s="364"/>
      <c r="H20" s="364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5" t="s">
        <v>19</v>
      </c>
      <c r="F29" s="365"/>
      <c r="G29" s="365"/>
      <c r="H29" s="365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ROUND(J95,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ROUND((SUM(BE95:BE350)),  2)</f>
        <v>0</v>
      </c>
      <c r="G35" s="34"/>
      <c r="H35" s="34"/>
      <c r="I35" s="124">
        <v>0.21</v>
      </c>
      <c r="J35" s="123">
        <f>ROUND(((SUM(BE95:BE350))*I35),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ROUND((SUM(BF95:BF350)),  2)</f>
        <v>0</v>
      </c>
      <c r="G36" s="34"/>
      <c r="H36" s="34"/>
      <c r="I36" s="124">
        <v>0.15</v>
      </c>
      <c r="J36" s="123">
        <f>ROUND(((SUM(BF95:BF350))*I36),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ROUND((SUM(BG95:BG350)),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ROUND((SUM(BH95:BH350)),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ROUND((SUM(BI95:BI350)),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6" t="str">
        <f>E7</f>
        <v>Oprava mostních objektů v úseku Česká Lípa - Jiříkov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118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6" t="s">
        <v>119</v>
      </c>
      <c r="F52" s="368"/>
      <c r="G52" s="368"/>
      <c r="H52" s="36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120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0" t="str">
        <f>E11</f>
        <v>2021/01.1 - SO 01 -  P 49,717 stavební část</v>
      </c>
      <c r="F54" s="368"/>
      <c r="G54" s="368"/>
      <c r="H54" s="36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Častolovice u České Lípy</v>
      </c>
      <c r="G56" s="36"/>
      <c r="H56" s="36"/>
      <c r="I56" s="29" t="s">
        <v>23</v>
      </c>
      <c r="J56" s="59" t="str">
        <f>IF(J14="","",J14)</f>
        <v>19. 4. 2021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s.o.,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J95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J96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128</v>
      </c>
      <c r="E65" s="148"/>
      <c r="F65" s="148"/>
      <c r="G65" s="148"/>
      <c r="H65" s="148"/>
      <c r="I65" s="148"/>
      <c r="J65" s="149">
        <f>J97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129</v>
      </c>
      <c r="E66" s="148"/>
      <c r="F66" s="148"/>
      <c r="G66" s="148"/>
      <c r="H66" s="148"/>
      <c r="I66" s="148"/>
      <c r="J66" s="149">
        <f>J141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130</v>
      </c>
      <c r="E67" s="148"/>
      <c r="F67" s="148"/>
      <c r="G67" s="148"/>
      <c r="H67" s="148"/>
      <c r="I67" s="148"/>
      <c r="J67" s="149">
        <f>J158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131</v>
      </c>
      <c r="E68" s="148"/>
      <c r="F68" s="148"/>
      <c r="G68" s="148"/>
      <c r="H68" s="148"/>
      <c r="I68" s="148"/>
      <c r="J68" s="149">
        <f>J205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132</v>
      </c>
      <c r="E69" s="148"/>
      <c r="F69" s="148"/>
      <c r="G69" s="148"/>
      <c r="H69" s="148"/>
      <c r="I69" s="148"/>
      <c r="J69" s="149">
        <f>J212</f>
        <v>0</v>
      </c>
      <c r="K69" s="97"/>
      <c r="L69" s="150"/>
    </row>
    <row r="70" spans="1:31" s="10" customFormat="1" ht="14.85" customHeight="1">
      <c r="B70" s="146"/>
      <c r="C70" s="97"/>
      <c r="D70" s="147" t="s">
        <v>133</v>
      </c>
      <c r="E70" s="148"/>
      <c r="F70" s="148"/>
      <c r="G70" s="148"/>
      <c r="H70" s="148"/>
      <c r="I70" s="148"/>
      <c r="J70" s="149">
        <f>J316</f>
        <v>0</v>
      </c>
      <c r="K70" s="97"/>
      <c r="L70" s="150"/>
    </row>
    <row r="71" spans="1:31" s="10" customFormat="1" ht="19.899999999999999" customHeight="1">
      <c r="B71" s="146"/>
      <c r="C71" s="97"/>
      <c r="D71" s="147" t="s">
        <v>134</v>
      </c>
      <c r="E71" s="148"/>
      <c r="F71" s="148"/>
      <c r="G71" s="148"/>
      <c r="H71" s="148"/>
      <c r="I71" s="148"/>
      <c r="J71" s="149">
        <f>J334</f>
        <v>0</v>
      </c>
      <c r="K71" s="97"/>
      <c r="L71" s="150"/>
    </row>
    <row r="72" spans="1:31" s="9" customFormat="1" ht="24.95" customHeight="1">
      <c r="B72" s="140"/>
      <c r="C72" s="141"/>
      <c r="D72" s="142" t="s">
        <v>135</v>
      </c>
      <c r="E72" s="143"/>
      <c r="F72" s="143"/>
      <c r="G72" s="143"/>
      <c r="H72" s="143"/>
      <c r="I72" s="143"/>
      <c r="J72" s="144">
        <f>J342</f>
        <v>0</v>
      </c>
      <c r="K72" s="141"/>
      <c r="L72" s="145"/>
    </row>
    <row r="73" spans="1:31" s="10" customFormat="1" ht="19.899999999999999" customHeight="1">
      <c r="B73" s="146"/>
      <c r="C73" s="97"/>
      <c r="D73" s="147" t="s">
        <v>136</v>
      </c>
      <c r="E73" s="148"/>
      <c r="F73" s="148"/>
      <c r="G73" s="148"/>
      <c r="H73" s="148"/>
      <c r="I73" s="148"/>
      <c r="J73" s="149">
        <f>J343</f>
        <v>0</v>
      </c>
      <c r="K73" s="97"/>
      <c r="L73" s="150"/>
    </row>
    <row r="74" spans="1:31" s="2" customFormat="1" ht="21.7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pans="1:31" s="2" customFormat="1" ht="6.95" customHeight="1">
      <c r="A79" s="34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4.95" customHeight="1">
      <c r="A80" s="34"/>
      <c r="B80" s="35"/>
      <c r="C80" s="23" t="s">
        <v>137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2" customHeight="1">
      <c r="A82" s="34"/>
      <c r="B82" s="35"/>
      <c r="C82" s="29" t="s">
        <v>16</v>
      </c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6.5" customHeight="1">
      <c r="A83" s="34"/>
      <c r="B83" s="35"/>
      <c r="C83" s="36"/>
      <c r="D83" s="36"/>
      <c r="E83" s="366" t="str">
        <f>E7</f>
        <v>Oprava mostních objektů v úseku Česká Lípa - Jiříkov</v>
      </c>
      <c r="F83" s="367"/>
      <c r="G83" s="367"/>
      <c r="H83" s="367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1" customFormat="1" ht="12" customHeight="1">
      <c r="B84" s="21"/>
      <c r="C84" s="29" t="s">
        <v>118</v>
      </c>
      <c r="D84" s="22"/>
      <c r="E84" s="22"/>
      <c r="F84" s="22"/>
      <c r="G84" s="22"/>
      <c r="H84" s="22"/>
      <c r="I84" s="22"/>
      <c r="J84" s="22"/>
      <c r="K84" s="22"/>
      <c r="L84" s="20"/>
    </row>
    <row r="85" spans="1:63" s="2" customFormat="1" ht="16.5" customHeight="1">
      <c r="A85" s="34"/>
      <c r="B85" s="35"/>
      <c r="C85" s="36"/>
      <c r="D85" s="36"/>
      <c r="E85" s="366" t="s">
        <v>119</v>
      </c>
      <c r="F85" s="368"/>
      <c r="G85" s="368"/>
      <c r="H85" s="368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6.5" customHeight="1">
      <c r="A87" s="34"/>
      <c r="B87" s="35"/>
      <c r="C87" s="36"/>
      <c r="D87" s="36"/>
      <c r="E87" s="320" t="str">
        <f>E11</f>
        <v>2021/01.1 - SO 01 -  P 49,717 stavební část</v>
      </c>
      <c r="F87" s="368"/>
      <c r="G87" s="368"/>
      <c r="H87" s="368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12" customHeight="1">
      <c r="A89" s="34"/>
      <c r="B89" s="35"/>
      <c r="C89" s="29" t="s">
        <v>21</v>
      </c>
      <c r="D89" s="36"/>
      <c r="E89" s="36"/>
      <c r="F89" s="27" t="str">
        <f>F14</f>
        <v>Častolovice u České Lípy</v>
      </c>
      <c r="G89" s="36"/>
      <c r="H89" s="36"/>
      <c r="I89" s="29" t="s">
        <v>23</v>
      </c>
      <c r="J89" s="59" t="str">
        <f>IF(J14="","",J14)</f>
        <v>19. 4. 2021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9" t="s">
        <v>25</v>
      </c>
      <c r="D91" s="36"/>
      <c r="E91" s="36"/>
      <c r="F91" s="27" t="str">
        <f>E17</f>
        <v>Správa železnic, s.o., OŘ Hradec Králové</v>
      </c>
      <c r="G91" s="36"/>
      <c r="H91" s="36"/>
      <c r="I91" s="29" t="s">
        <v>33</v>
      </c>
      <c r="J91" s="32" t="str">
        <f>E23</f>
        <v xml:space="preserve"> 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5.2" customHeight="1">
      <c r="A92" s="34"/>
      <c r="B92" s="35"/>
      <c r="C92" s="29" t="s">
        <v>31</v>
      </c>
      <c r="D92" s="36"/>
      <c r="E92" s="36"/>
      <c r="F92" s="27" t="str">
        <f>IF(E20="","",E20)</f>
        <v>Vyplň údaj</v>
      </c>
      <c r="G92" s="36"/>
      <c r="H92" s="36"/>
      <c r="I92" s="29" t="s">
        <v>35</v>
      </c>
      <c r="J92" s="32" t="str">
        <f>E26</f>
        <v xml:space="preserve"> </v>
      </c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11" customFormat="1" ht="29.25" customHeight="1">
      <c r="A94" s="151"/>
      <c r="B94" s="152"/>
      <c r="C94" s="153" t="s">
        <v>138</v>
      </c>
      <c r="D94" s="154" t="s">
        <v>57</v>
      </c>
      <c r="E94" s="154" t="s">
        <v>53</v>
      </c>
      <c r="F94" s="154" t="s">
        <v>54</v>
      </c>
      <c r="G94" s="154" t="s">
        <v>139</v>
      </c>
      <c r="H94" s="154" t="s">
        <v>140</v>
      </c>
      <c r="I94" s="154" t="s">
        <v>141</v>
      </c>
      <c r="J94" s="154" t="s">
        <v>125</v>
      </c>
      <c r="K94" s="155" t="s">
        <v>142</v>
      </c>
      <c r="L94" s="156"/>
      <c r="M94" s="68" t="s">
        <v>19</v>
      </c>
      <c r="N94" s="69" t="s">
        <v>42</v>
      </c>
      <c r="O94" s="69" t="s">
        <v>143</v>
      </c>
      <c r="P94" s="69" t="s">
        <v>144</v>
      </c>
      <c r="Q94" s="69" t="s">
        <v>145</v>
      </c>
      <c r="R94" s="69" t="s">
        <v>146</v>
      </c>
      <c r="S94" s="69" t="s">
        <v>147</v>
      </c>
      <c r="T94" s="70" t="s">
        <v>148</v>
      </c>
      <c r="U94" s="151"/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</row>
    <row r="95" spans="1:63" s="2" customFormat="1" ht="22.9" customHeight="1">
      <c r="A95" s="34"/>
      <c r="B95" s="35"/>
      <c r="C95" s="75" t="s">
        <v>149</v>
      </c>
      <c r="D95" s="36"/>
      <c r="E95" s="36"/>
      <c r="F95" s="36"/>
      <c r="G95" s="36"/>
      <c r="H95" s="36"/>
      <c r="I95" s="36"/>
      <c r="J95" s="157">
        <f>BK95</f>
        <v>0</v>
      </c>
      <c r="K95" s="36"/>
      <c r="L95" s="39"/>
      <c r="M95" s="71"/>
      <c r="N95" s="158"/>
      <c r="O95" s="72"/>
      <c r="P95" s="159">
        <f>P96+P342</f>
        <v>0</v>
      </c>
      <c r="Q95" s="72"/>
      <c r="R95" s="159">
        <f>R96+R342</f>
        <v>117.09277723880001</v>
      </c>
      <c r="S95" s="72"/>
      <c r="T95" s="160">
        <f>T96+T342</f>
        <v>60.6246267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71</v>
      </c>
      <c r="AU95" s="17" t="s">
        <v>126</v>
      </c>
      <c r="BK95" s="161">
        <f>BK96+BK342</f>
        <v>0</v>
      </c>
    </row>
    <row r="96" spans="1:63" s="12" customFormat="1" ht="25.9" customHeight="1">
      <c r="B96" s="162"/>
      <c r="C96" s="163"/>
      <c r="D96" s="164" t="s">
        <v>71</v>
      </c>
      <c r="E96" s="165" t="s">
        <v>150</v>
      </c>
      <c r="F96" s="165" t="s">
        <v>151</v>
      </c>
      <c r="G96" s="163"/>
      <c r="H96" s="163"/>
      <c r="I96" s="166"/>
      <c r="J96" s="167">
        <f>BK96</f>
        <v>0</v>
      </c>
      <c r="K96" s="163"/>
      <c r="L96" s="168"/>
      <c r="M96" s="169"/>
      <c r="N96" s="170"/>
      <c r="O96" s="170"/>
      <c r="P96" s="171">
        <f>P97+P141+P158+P205+P212+P334</f>
        <v>0</v>
      </c>
      <c r="Q96" s="170"/>
      <c r="R96" s="171">
        <f>R97+R141+R158+R205+R212+R334</f>
        <v>117.07466923880001</v>
      </c>
      <c r="S96" s="170"/>
      <c r="T96" s="172">
        <f>T97+T141+T158+T205+T212+T334</f>
        <v>60.6246267</v>
      </c>
      <c r="AR96" s="173" t="s">
        <v>79</v>
      </c>
      <c r="AT96" s="174" t="s">
        <v>71</v>
      </c>
      <c r="AU96" s="174" t="s">
        <v>72</v>
      </c>
      <c r="AY96" s="173" t="s">
        <v>152</v>
      </c>
      <c r="BK96" s="175">
        <f>BK97+BK141+BK158+BK205+BK212+BK334</f>
        <v>0</v>
      </c>
    </row>
    <row r="97" spans="1:65" s="12" customFormat="1" ht="22.9" customHeight="1">
      <c r="B97" s="162"/>
      <c r="C97" s="163"/>
      <c r="D97" s="164" t="s">
        <v>71</v>
      </c>
      <c r="E97" s="176" t="s">
        <v>79</v>
      </c>
      <c r="F97" s="176" t="s">
        <v>153</v>
      </c>
      <c r="G97" s="163"/>
      <c r="H97" s="163"/>
      <c r="I97" s="166"/>
      <c r="J97" s="177">
        <f>BK97</f>
        <v>0</v>
      </c>
      <c r="K97" s="163"/>
      <c r="L97" s="168"/>
      <c r="M97" s="169"/>
      <c r="N97" s="170"/>
      <c r="O97" s="170"/>
      <c r="P97" s="171">
        <f>SUM(P98:P140)</f>
        <v>0</v>
      </c>
      <c r="Q97" s="170"/>
      <c r="R97" s="171">
        <f>SUM(R98:R140)</f>
        <v>0.47258167200000001</v>
      </c>
      <c r="S97" s="170"/>
      <c r="T97" s="172">
        <f>SUM(T98:T140)</f>
        <v>1.5550000000000002</v>
      </c>
      <c r="AR97" s="173" t="s">
        <v>79</v>
      </c>
      <c r="AT97" s="174" t="s">
        <v>71</v>
      </c>
      <c r="AU97" s="174" t="s">
        <v>79</v>
      </c>
      <c r="AY97" s="173" t="s">
        <v>152</v>
      </c>
      <c r="BK97" s="175">
        <f>SUM(BK98:BK140)</f>
        <v>0</v>
      </c>
    </row>
    <row r="98" spans="1:65" s="2" customFormat="1" ht="33" customHeight="1">
      <c r="A98" s="34"/>
      <c r="B98" s="35"/>
      <c r="C98" s="178" t="s">
        <v>79</v>
      </c>
      <c r="D98" s="178" t="s">
        <v>154</v>
      </c>
      <c r="E98" s="179" t="s">
        <v>155</v>
      </c>
      <c r="F98" s="180" t="s">
        <v>156</v>
      </c>
      <c r="G98" s="181" t="s">
        <v>157</v>
      </c>
      <c r="H98" s="182">
        <v>356</v>
      </c>
      <c r="I98" s="183"/>
      <c r="J98" s="184">
        <f>ROUND(I98*H98,2)</f>
        <v>0</v>
      </c>
      <c r="K98" s="180" t="s">
        <v>158</v>
      </c>
      <c r="L98" s="39"/>
      <c r="M98" s="185" t="s">
        <v>19</v>
      </c>
      <c r="N98" s="186" t="s">
        <v>43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159</v>
      </c>
      <c r="AT98" s="189" t="s">
        <v>154</v>
      </c>
      <c r="AU98" s="189" t="s">
        <v>81</v>
      </c>
      <c r="AY98" s="17" t="s">
        <v>152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159</v>
      </c>
      <c r="BM98" s="189" t="s">
        <v>160</v>
      </c>
    </row>
    <row r="99" spans="1:65" s="2" customFormat="1" ht="29.25">
      <c r="A99" s="34"/>
      <c r="B99" s="35"/>
      <c r="C99" s="36"/>
      <c r="D99" s="191" t="s">
        <v>161</v>
      </c>
      <c r="E99" s="36"/>
      <c r="F99" s="192" t="s">
        <v>162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161</v>
      </c>
      <c r="AU99" s="17" t="s">
        <v>81</v>
      </c>
    </row>
    <row r="100" spans="1:65" s="2" customFormat="1" ht="19.5">
      <c r="A100" s="34"/>
      <c r="B100" s="35"/>
      <c r="C100" s="36"/>
      <c r="D100" s="191" t="s">
        <v>163</v>
      </c>
      <c r="E100" s="36"/>
      <c r="F100" s="196" t="s">
        <v>164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163</v>
      </c>
      <c r="AU100" s="17" t="s">
        <v>81</v>
      </c>
    </row>
    <row r="101" spans="1:65" s="13" customFormat="1" ht="11.25">
      <c r="B101" s="197"/>
      <c r="C101" s="198"/>
      <c r="D101" s="191" t="s">
        <v>165</v>
      </c>
      <c r="E101" s="199" t="s">
        <v>19</v>
      </c>
      <c r="F101" s="200" t="s">
        <v>166</v>
      </c>
      <c r="G101" s="198"/>
      <c r="H101" s="201">
        <v>146</v>
      </c>
      <c r="I101" s="202"/>
      <c r="J101" s="198"/>
      <c r="K101" s="198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165</v>
      </c>
      <c r="AU101" s="207" t="s">
        <v>81</v>
      </c>
      <c r="AV101" s="13" t="s">
        <v>81</v>
      </c>
      <c r="AW101" s="13" t="s">
        <v>34</v>
      </c>
      <c r="AX101" s="13" t="s">
        <v>72</v>
      </c>
      <c r="AY101" s="207" t="s">
        <v>152</v>
      </c>
    </row>
    <row r="102" spans="1:65" s="13" customFormat="1" ht="11.25">
      <c r="B102" s="197"/>
      <c r="C102" s="198"/>
      <c r="D102" s="191" t="s">
        <v>165</v>
      </c>
      <c r="E102" s="199" t="s">
        <v>19</v>
      </c>
      <c r="F102" s="200" t="s">
        <v>167</v>
      </c>
      <c r="G102" s="198"/>
      <c r="H102" s="201">
        <v>210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165</v>
      </c>
      <c r="AU102" s="207" t="s">
        <v>81</v>
      </c>
      <c r="AV102" s="13" t="s">
        <v>81</v>
      </c>
      <c r="AW102" s="13" t="s">
        <v>34</v>
      </c>
      <c r="AX102" s="13" t="s">
        <v>72</v>
      </c>
      <c r="AY102" s="207" t="s">
        <v>152</v>
      </c>
    </row>
    <row r="103" spans="1:65" s="14" customFormat="1" ht="11.25">
      <c r="B103" s="208"/>
      <c r="C103" s="209"/>
      <c r="D103" s="191" t="s">
        <v>165</v>
      </c>
      <c r="E103" s="210" t="s">
        <v>19</v>
      </c>
      <c r="F103" s="211" t="s">
        <v>168</v>
      </c>
      <c r="G103" s="209"/>
      <c r="H103" s="212">
        <v>356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165</v>
      </c>
      <c r="AU103" s="218" t="s">
        <v>81</v>
      </c>
      <c r="AV103" s="14" t="s">
        <v>159</v>
      </c>
      <c r="AW103" s="14" t="s">
        <v>34</v>
      </c>
      <c r="AX103" s="14" t="s">
        <v>79</v>
      </c>
      <c r="AY103" s="218" t="s">
        <v>152</v>
      </c>
    </row>
    <row r="104" spans="1:65" s="2" customFormat="1" ht="16.5" customHeight="1">
      <c r="A104" s="34"/>
      <c r="B104" s="35"/>
      <c r="C104" s="178" t="s">
        <v>81</v>
      </c>
      <c r="D104" s="178" t="s">
        <v>154</v>
      </c>
      <c r="E104" s="179" t="s">
        <v>169</v>
      </c>
      <c r="F104" s="180" t="s">
        <v>170</v>
      </c>
      <c r="G104" s="181" t="s">
        <v>157</v>
      </c>
      <c r="H104" s="182">
        <v>356</v>
      </c>
      <c r="I104" s="183"/>
      <c r="J104" s="184">
        <f>ROUND(I104*H104,2)</f>
        <v>0</v>
      </c>
      <c r="K104" s="180" t="s">
        <v>158</v>
      </c>
      <c r="L104" s="39"/>
      <c r="M104" s="185" t="s">
        <v>19</v>
      </c>
      <c r="N104" s="186" t="s">
        <v>43</v>
      </c>
      <c r="O104" s="64"/>
      <c r="P104" s="187">
        <f>O104*H104</f>
        <v>0</v>
      </c>
      <c r="Q104" s="187">
        <v>9.0000000000000006E-5</v>
      </c>
      <c r="R104" s="187">
        <f>Q104*H104</f>
        <v>3.2039999999999999E-2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159</v>
      </c>
      <c r="AT104" s="189" t="s">
        <v>154</v>
      </c>
      <c r="AU104" s="189" t="s">
        <v>81</v>
      </c>
      <c r="AY104" s="17" t="s">
        <v>152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159</v>
      </c>
      <c r="BM104" s="189" t="s">
        <v>171</v>
      </c>
    </row>
    <row r="105" spans="1:65" s="2" customFormat="1" ht="19.5">
      <c r="A105" s="34"/>
      <c r="B105" s="35"/>
      <c r="C105" s="36"/>
      <c r="D105" s="191" t="s">
        <v>161</v>
      </c>
      <c r="E105" s="36"/>
      <c r="F105" s="192" t="s">
        <v>172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161</v>
      </c>
      <c r="AU105" s="17" t="s">
        <v>81</v>
      </c>
    </row>
    <row r="106" spans="1:65" s="2" customFormat="1" ht="24">
      <c r="A106" s="34"/>
      <c r="B106" s="35"/>
      <c r="C106" s="178" t="s">
        <v>173</v>
      </c>
      <c r="D106" s="178" t="s">
        <v>154</v>
      </c>
      <c r="E106" s="179" t="s">
        <v>174</v>
      </c>
      <c r="F106" s="180" t="s">
        <v>175</v>
      </c>
      <c r="G106" s="181" t="s">
        <v>176</v>
      </c>
      <c r="H106" s="182">
        <v>4</v>
      </c>
      <c r="I106" s="183"/>
      <c r="J106" s="184">
        <f>ROUND(I106*H106,2)</f>
        <v>0</v>
      </c>
      <c r="K106" s="180" t="s">
        <v>158</v>
      </c>
      <c r="L106" s="39"/>
      <c r="M106" s="185" t="s">
        <v>19</v>
      </c>
      <c r="N106" s="186" t="s">
        <v>43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159</v>
      </c>
      <c r="AT106" s="189" t="s">
        <v>154</v>
      </c>
      <c r="AU106" s="189" t="s">
        <v>81</v>
      </c>
      <c r="AY106" s="17" t="s">
        <v>152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159</v>
      </c>
      <c r="BM106" s="189" t="s">
        <v>177</v>
      </c>
    </row>
    <row r="107" spans="1:65" s="2" customFormat="1" ht="19.5">
      <c r="A107" s="34"/>
      <c r="B107" s="35"/>
      <c r="C107" s="36"/>
      <c r="D107" s="191" t="s">
        <v>161</v>
      </c>
      <c r="E107" s="36"/>
      <c r="F107" s="192" t="s">
        <v>178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161</v>
      </c>
      <c r="AU107" s="17" t="s">
        <v>81</v>
      </c>
    </row>
    <row r="108" spans="1:65" s="2" customFormat="1" ht="19.5">
      <c r="A108" s="34"/>
      <c r="B108" s="35"/>
      <c r="C108" s="36"/>
      <c r="D108" s="191" t="s">
        <v>163</v>
      </c>
      <c r="E108" s="36"/>
      <c r="F108" s="196" t="s">
        <v>179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163</v>
      </c>
      <c r="AU108" s="17" t="s">
        <v>81</v>
      </c>
    </row>
    <row r="109" spans="1:65" s="2" customFormat="1" ht="16.5" customHeight="1">
      <c r="A109" s="34"/>
      <c r="B109" s="35"/>
      <c r="C109" s="178" t="s">
        <v>159</v>
      </c>
      <c r="D109" s="178" t="s">
        <v>154</v>
      </c>
      <c r="E109" s="179" t="s">
        <v>180</v>
      </c>
      <c r="F109" s="180" t="s">
        <v>181</v>
      </c>
      <c r="G109" s="181" t="s">
        <v>182</v>
      </c>
      <c r="H109" s="182">
        <v>20</v>
      </c>
      <c r="I109" s="183"/>
      <c r="J109" s="184">
        <f>ROUND(I109*H109,2)</f>
        <v>0</v>
      </c>
      <c r="K109" s="180" t="s">
        <v>158</v>
      </c>
      <c r="L109" s="39"/>
      <c r="M109" s="185" t="s">
        <v>19</v>
      </c>
      <c r="N109" s="186" t="s">
        <v>43</v>
      </c>
      <c r="O109" s="64"/>
      <c r="P109" s="187">
        <f>O109*H109</f>
        <v>0</v>
      </c>
      <c r="Q109" s="187">
        <v>2.19291816E-2</v>
      </c>
      <c r="R109" s="187">
        <f>Q109*H109</f>
        <v>0.438583632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159</v>
      </c>
      <c r="AT109" s="189" t="s">
        <v>154</v>
      </c>
      <c r="AU109" s="189" t="s">
        <v>81</v>
      </c>
      <c r="AY109" s="17" t="s">
        <v>152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159</v>
      </c>
      <c r="BM109" s="189" t="s">
        <v>183</v>
      </c>
    </row>
    <row r="110" spans="1:65" s="2" customFormat="1" ht="11.25">
      <c r="A110" s="34"/>
      <c r="B110" s="35"/>
      <c r="C110" s="36"/>
      <c r="D110" s="191" t="s">
        <v>161</v>
      </c>
      <c r="E110" s="36"/>
      <c r="F110" s="192" t="s">
        <v>184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161</v>
      </c>
      <c r="AU110" s="17" t="s">
        <v>81</v>
      </c>
    </row>
    <row r="111" spans="1:65" s="2" customFormat="1" ht="24">
      <c r="A111" s="34"/>
      <c r="B111" s="35"/>
      <c r="C111" s="178" t="s">
        <v>185</v>
      </c>
      <c r="D111" s="178" t="s">
        <v>154</v>
      </c>
      <c r="E111" s="179" t="s">
        <v>186</v>
      </c>
      <c r="F111" s="180" t="s">
        <v>187</v>
      </c>
      <c r="G111" s="181" t="s">
        <v>188</v>
      </c>
      <c r="H111" s="182">
        <v>48</v>
      </c>
      <c r="I111" s="183"/>
      <c r="J111" s="184">
        <f>ROUND(I111*H111,2)</f>
        <v>0</v>
      </c>
      <c r="K111" s="180" t="s">
        <v>158</v>
      </c>
      <c r="L111" s="39"/>
      <c r="M111" s="185" t="s">
        <v>19</v>
      </c>
      <c r="N111" s="186" t="s">
        <v>43</v>
      </c>
      <c r="O111" s="64"/>
      <c r="P111" s="187">
        <f>O111*H111</f>
        <v>0</v>
      </c>
      <c r="Q111" s="187">
        <v>4.0792499999999999E-5</v>
      </c>
      <c r="R111" s="187">
        <f>Q111*H111</f>
        <v>1.9580399999999999E-3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159</v>
      </c>
      <c r="AT111" s="189" t="s">
        <v>154</v>
      </c>
      <c r="AU111" s="189" t="s">
        <v>81</v>
      </c>
      <c r="AY111" s="17" t="s">
        <v>152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79</v>
      </c>
      <c r="BK111" s="190">
        <f>ROUND(I111*H111,2)</f>
        <v>0</v>
      </c>
      <c r="BL111" s="17" t="s">
        <v>159</v>
      </c>
      <c r="BM111" s="189" t="s">
        <v>189</v>
      </c>
    </row>
    <row r="112" spans="1:65" s="2" customFormat="1" ht="19.5">
      <c r="A112" s="34"/>
      <c r="B112" s="35"/>
      <c r="C112" s="36"/>
      <c r="D112" s="191" t="s">
        <v>161</v>
      </c>
      <c r="E112" s="36"/>
      <c r="F112" s="192" t="s">
        <v>190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81</v>
      </c>
    </row>
    <row r="113" spans="1:65" s="2" customFormat="1" ht="24">
      <c r="A113" s="34"/>
      <c r="B113" s="35"/>
      <c r="C113" s="178" t="s">
        <v>191</v>
      </c>
      <c r="D113" s="178" t="s">
        <v>154</v>
      </c>
      <c r="E113" s="179" t="s">
        <v>192</v>
      </c>
      <c r="F113" s="180" t="s">
        <v>193</v>
      </c>
      <c r="G113" s="181" t="s">
        <v>194</v>
      </c>
      <c r="H113" s="182">
        <v>4</v>
      </c>
      <c r="I113" s="183"/>
      <c r="J113" s="184">
        <f>ROUND(I113*H113,2)</f>
        <v>0</v>
      </c>
      <c r="K113" s="180" t="s">
        <v>158</v>
      </c>
      <c r="L113" s="39"/>
      <c r="M113" s="185" t="s">
        <v>19</v>
      </c>
      <c r="N113" s="186" t="s">
        <v>43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159</v>
      </c>
      <c r="AT113" s="189" t="s">
        <v>154</v>
      </c>
      <c r="AU113" s="189" t="s">
        <v>81</v>
      </c>
      <c r="AY113" s="17" t="s">
        <v>152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79</v>
      </c>
      <c r="BK113" s="190">
        <f>ROUND(I113*H113,2)</f>
        <v>0</v>
      </c>
      <c r="BL113" s="17" t="s">
        <v>159</v>
      </c>
      <c r="BM113" s="189" t="s">
        <v>195</v>
      </c>
    </row>
    <row r="114" spans="1:65" s="2" customFormat="1" ht="19.5">
      <c r="A114" s="34"/>
      <c r="B114" s="35"/>
      <c r="C114" s="36"/>
      <c r="D114" s="191" t="s">
        <v>161</v>
      </c>
      <c r="E114" s="36"/>
      <c r="F114" s="192" t="s">
        <v>196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161</v>
      </c>
      <c r="AU114" s="17" t="s">
        <v>81</v>
      </c>
    </row>
    <row r="115" spans="1:65" s="2" customFormat="1" ht="21.75" customHeight="1">
      <c r="A115" s="34"/>
      <c r="B115" s="35"/>
      <c r="C115" s="178" t="s">
        <v>197</v>
      </c>
      <c r="D115" s="178" t="s">
        <v>154</v>
      </c>
      <c r="E115" s="179" t="s">
        <v>198</v>
      </c>
      <c r="F115" s="180" t="s">
        <v>199</v>
      </c>
      <c r="G115" s="181" t="s">
        <v>200</v>
      </c>
      <c r="H115" s="182">
        <v>2</v>
      </c>
      <c r="I115" s="183"/>
      <c r="J115" s="184">
        <f>ROUND(I115*H115,2)</f>
        <v>0</v>
      </c>
      <c r="K115" s="180" t="s">
        <v>158</v>
      </c>
      <c r="L115" s="39"/>
      <c r="M115" s="185" t="s">
        <v>19</v>
      </c>
      <c r="N115" s="186" t="s">
        <v>43</v>
      </c>
      <c r="O115" s="64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159</v>
      </c>
      <c r="AT115" s="189" t="s">
        <v>154</v>
      </c>
      <c r="AU115" s="189" t="s">
        <v>81</v>
      </c>
      <c r="AY115" s="17" t="s">
        <v>152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79</v>
      </c>
      <c r="BK115" s="190">
        <f>ROUND(I115*H115,2)</f>
        <v>0</v>
      </c>
      <c r="BL115" s="17" t="s">
        <v>159</v>
      </c>
      <c r="BM115" s="189" t="s">
        <v>201</v>
      </c>
    </row>
    <row r="116" spans="1:65" s="2" customFormat="1" ht="29.25">
      <c r="A116" s="34"/>
      <c r="B116" s="35"/>
      <c r="C116" s="36"/>
      <c r="D116" s="191" t="s">
        <v>161</v>
      </c>
      <c r="E116" s="36"/>
      <c r="F116" s="192" t="s">
        <v>202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161</v>
      </c>
      <c r="AU116" s="17" t="s">
        <v>81</v>
      </c>
    </row>
    <row r="117" spans="1:65" s="2" customFormat="1" ht="19.5">
      <c r="A117" s="34"/>
      <c r="B117" s="35"/>
      <c r="C117" s="36"/>
      <c r="D117" s="191" t="s">
        <v>163</v>
      </c>
      <c r="E117" s="36"/>
      <c r="F117" s="196" t="s">
        <v>203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163</v>
      </c>
      <c r="AU117" s="17" t="s">
        <v>81</v>
      </c>
    </row>
    <row r="118" spans="1:65" s="2" customFormat="1" ht="24">
      <c r="A118" s="34"/>
      <c r="B118" s="35"/>
      <c r="C118" s="178" t="s">
        <v>204</v>
      </c>
      <c r="D118" s="178" t="s">
        <v>154</v>
      </c>
      <c r="E118" s="179" t="s">
        <v>205</v>
      </c>
      <c r="F118" s="180" t="s">
        <v>206</v>
      </c>
      <c r="G118" s="181" t="s">
        <v>200</v>
      </c>
      <c r="H118" s="182">
        <v>2</v>
      </c>
      <c r="I118" s="183"/>
      <c r="J118" s="184">
        <f>ROUND(I118*H118,2)</f>
        <v>0</v>
      </c>
      <c r="K118" s="180" t="s">
        <v>158</v>
      </c>
      <c r="L118" s="39"/>
      <c r="M118" s="185" t="s">
        <v>19</v>
      </c>
      <c r="N118" s="186" t="s">
        <v>43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159</v>
      </c>
      <c r="AT118" s="189" t="s">
        <v>154</v>
      </c>
      <c r="AU118" s="189" t="s">
        <v>81</v>
      </c>
      <c r="AY118" s="17" t="s">
        <v>152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79</v>
      </c>
      <c r="BK118" s="190">
        <f>ROUND(I118*H118,2)</f>
        <v>0</v>
      </c>
      <c r="BL118" s="17" t="s">
        <v>159</v>
      </c>
      <c r="BM118" s="189" t="s">
        <v>207</v>
      </c>
    </row>
    <row r="119" spans="1:65" s="2" customFormat="1" ht="29.25">
      <c r="A119" s="34"/>
      <c r="B119" s="35"/>
      <c r="C119" s="36"/>
      <c r="D119" s="191" t="s">
        <v>161</v>
      </c>
      <c r="E119" s="36"/>
      <c r="F119" s="192" t="s">
        <v>208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161</v>
      </c>
      <c r="AU119" s="17" t="s">
        <v>81</v>
      </c>
    </row>
    <row r="120" spans="1:65" s="2" customFormat="1" ht="36">
      <c r="A120" s="34"/>
      <c r="B120" s="35"/>
      <c r="C120" s="178" t="s">
        <v>209</v>
      </c>
      <c r="D120" s="178" t="s">
        <v>154</v>
      </c>
      <c r="E120" s="179" t="s">
        <v>210</v>
      </c>
      <c r="F120" s="180" t="s">
        <v>211</v>
      </c>
      <c r="G120" s="181" t="s">
        <v>200</v>
      </c>
      <c r="H120" s="182">
        <v>1.8480000000000001</v>
      </c>
      <c r="I120" s="183"/>
      <c r="J120" s="184">
        <f>ROUND(I120*H120,2)</f>
        <v>0</v>
      </c>
      <c r="K120" s="180" t="s">
        <v>158</v>
      </c>
      <c r="L120" s="39"/>
      <c r="M120" s="185" t="s">
        <v>19</v>
      </c>
      <c r="N120" s="186" t="s">
        <v>43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159</v>
      </c>
      <c r="AT120" s="189" t="s">
        <v>154</v>
      </c>
      <c r="AU120" s="189" t="s">
        <v>81</v>
      </c>
      <c r="AY120" s="17" t="s">
        <v>152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79</v>
      </c>
      <c r="BK120" s="190">
        <f>ROUND(I120*H120,2)</f>
        <v>0</v>
      </c>
      <c r="BL120" s="17" t="s">
        <v>159</v>
      </c>
      <c r="BM120" s="189" t="s">
        <v>212</v>
      </c>
    </row>
    <row r="121" spans="1:65" s="2" customFormat="1" ht="39">
      <c r="A121" s="34"/>
      <c r="B121" s="35"/>
      <c r="C121" s="36"/>
      <c r="D121" s="191" t="s">
        <v>161</v>
      </c>
      <c r="E121" s="36"/>
      <c r="F121" s="192" t="s">
        <v>213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81</v>
      </c>
    </row>
    <row r="122" spans="1:65" s="2" customFormat="1" ht="24">
      <c r="A122" s="34"/>
      <c r="B122" s="35"/>
      <c r="C122" s="178" t="s">
        <v>214</v>
      </c>
      <c r="D122" s="178" t="s">
        <v>154</v>
      </c>
      <c r="E122" s="179" t="s">
        <v>215</v>
      </c>
      <c r="F122" s="180" t="s">
        <v>216</v>
      </c>
      <c r="G122" s="181" t="s">
        <v>200</v>
      </c>
      <c r="H122" s="182">
        <v>4.38</v>
      </c>
      <c r="I122" s="183"/>
      <c r="J122" s="184">
        <f>ROUND(I122*H122,2)</f>
        <v>0</v>
      </c>
      <c r="K122" s="180" t="s">
        <v>158</v>
      </c>
      <c r="L122" s="39"/>
      <c r="M122" s="185" t="s">
        <v>19</v>
      </c>
      <c r="N122" s="186" t="s">
        <v>43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159</v>
      </c>
      <c r="AT122" s="189" t="s">
        <v>154</v>
      </c>
      <c r="AU122" s="189" t="s">
        <v>81</v>
      </c>
      <c r="AY122" s="17" t="s">
        <v>152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159</v>
      </c>
      <c r="BM122" s="189" t="s">
        <v>217</v>
      </c>
    </row>
    <row r="123" spans="1:65" s="2" customFormat="1" ht="29.25">
      <c r="A123" s="34"/>
      <c r="B123" s="35"/>
      <c r="C123" s="36"/>
      <c r="D123" s="191" t="s">
        <v>161</v>
      </c>
      <c r="E123" s="36"/>
      <c r="F123" s="192" t="s">
        <v>218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161</v>
      </c>
      <c r="AU123" s="17" t="s">
        <v>81</v>
      </c>
    </row>
    <row r="124" spans="1:65" s="2" customFormat="1" ht="19.5">
      <c r="A124" s="34"/>
      <c r="B124" s="35"/>
      <c r="C124" s="36"/>
      <c r="D124" s="191" t="s">
        <v>163</v>
      </c>
      <c r="E124" s="36"/>
      <c r="F124" s="196" t="s">
        <v>219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163</v>
      </c>
      <c r="AU124" s="17" t="s">
        <v>81</v>
      </c>
    </row>
    <row r="125" spans="1:65" s="13" customFormat="1" ht="11.25">
      <c r="B125" s="197"/>
      <c r="C125" s="198"/>
      <c r="D125" s="191" t="s">
        <v>165</v>
      </c>
      <c r="E125" s="199" t="s">
        <v>19</v>
      </c>
      <c r="F125" s="200" t="s">
        <v>220</v>
      </c>
      <c r="G125" s="198"/>
      <c r="H125" s="201">
        <v>1.26</v>
      </c>
      <c r="I125" s="202"/>
      <c r="J125" s="198"/>
      <c r="K125" s="198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165</v>
      </c>
      <c r="AU125" s="207" t="s">
        <v>81</v>
      </c>
      <c r="AV125" s="13" t="s">
        <v>81</v>
      </c>
      <c r="AW125" s="13" t="s">
        <v>34</v>
      </c>
      <c r="AX125" s="13" t="s">
        <v>72</v>
      </c>
      <c r="AY125" s="207" t="s">
        <v>152</v>
      </c>
    </row>
    <row r="126" spans="1:65" s="13" customFormat="1" ht="11.25">
      <c r="B126" s="197"/>
      <c r="C126" s="198"/>
      <c r="D126" s="191" t="s">
        <v>165</v>
      </c>
      <c r="E126" s="199" t="s">
        <v>19</v>
      </c>
      <c r="F126" s="200" t="s">
        <v>221</v>
      </c>
      <c r="G126" s="198"/>
      <c r="H126" s="201">
        <v>1.62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165</v>
      </c>
      <c r="AU126" s="207" t="s">
        <v>81</v>
      </c>
      <c r="AV126" s="13" t="s">
        <v>81</v>
      </c>
      <c r="AW126" s="13" t="s">
        <v>34</v>
      </c>
      <c r="AX126" s="13" t="s">
        <v>72</v>
      </c>
      <c r="AY126" s="207" t="s">
        <v>152</v>
      </c>
    </row>
    <row r="127" spans="1:65" s="13" customFormat="1" ht="11.25">
      <c r="B127" s="197"/>
      <c r="C127" s="198"/>
      <c r="D127" s="191" t="s">
        <v>165</v>
      </c>
      <c r="E127" s="199" t="s">
        <v>19</v>
      </c>
      <c r="F127" s="200" t="s">
        <v>222</v>
      </c>
      <c r="G127" s="198"/>
      <c r="H127" s="201">
        <v>1.5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165</v>
      </c>
      <c r="AU127" s="207" t="s">
        <v>81</v>
      </c>
      <c r="AV127" s="13" t="s">
        <v>81</v>
      </c>
      <c r="AW127" s="13" t="s">
        <v>34</v>
      </c>
      <c r="AX127" s="13" t="s">
        <v>72</v>
      </c>
      <c r="AY127" s="207" t="s">
        <v>152</v>
      </c>
    </row>
    <row r="128" spans="1:65" s="14" customFormat="1" ht="11.25">
      <c r="B128" s="208"/>
      <c r="C128" s="209"/>
      <c r="D128" s="191" t="s">
        <v>165</v>
      </c>
      <c r="E128" s="210" t="s">
        <v>19</v>
      </c>
      <c r="F128" s="211" t="s">
        <v>168</v>
      </c>
      <c r="G128" s="209"/>
      <c r="H128" s="212">
        <v>4.38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165</v>
      </c>
      <c r="AU128" s="218" t="s">
        <v>81</v>
      </c>
      <c r="AV128" s="14" t="s">
        <v>159</v>
      </c>
      <c r="AW128" s="14" t="s">
        <v>34</v>
      </c>
      <c r="AX128" s="14" t="s">
        <v>79</v>
      </c>
      <c r="AY128" s="218" t="s">
        <v>152</v>
      </c>
    </row>
    <row r="129" spans="1:65" s="2" customFormat="1" ht="24">
      <c r="A129" s="34"/>
      <c r="B129" s="35"/>
      <c r="C129" s="178" t="s">
        <v>223</v>
      </c>
      <c r="D129" s="178" t="s">
        <v>154</v>
      </c>
      <c r="E129" s="179" t="s">
        <v>224</v>
      </c>
      <c r="F129" s="180" t="s">
        <v>225</v>
      </c>
      <c r="G129" s="181" t="s">
        <v>200</v>
      </c>
      <c r="H129" s="182">
        <v>4.38</v>
      </c>
      <c r="I129" s="183"/>
      <c r="J129" s="184">
        <f>ROUND(I129*H129,2)</f>
        <v>0</v>
      </c>
      <c r="K129" s="180" t="s">
        <v>158</v>
      </c>
      <c r="L129" s="39"/>
      <c r="M129" s="185" t="s">
        <v>19</v>
      </c>
      <c r="N129" s="186" t="s">
        <v>43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159</v>
      </c>
      <c r="AT129" s="189" t="s">
        <v>154</v>
      </c>
      <c r="AU129" s="189" t="s">
        <v>81</v>
      </c>
      <c r="AY129" s="17" t="s">
        <v>152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79</v>
      </c>
      <c r="BK129" s="190">
        <f>ROUND(I129*H129,2)</f>
        <v>0</v>
      </c>
      <c r="BL129" s="17" t="s">
        <v>159</v>
      </c>
      <c r="BM129" s="189" t="s">
        <v>226</v>
      </c>
    </row>
    <row r="130" spans="1:65" s="2" customFormat="1" ht="19.5">
      <c r="A130" s="34"/>
      <c r="B130" s="35"/>
      <c r="C130" s="36"/>
      <c r="D130" s="191" t="s">
        <v>161</v>
      </c>
      <c r="E130" s="36"/>
      <c r="F130" s="192" t="s">
        <v>227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81</v>
      </c>
    </row>
    <row r="131" spans="1:65" s="2" customFormat="1" ht="24">
      <c r="A131" s="34"/>
      <c r="B131" s="35"/>
      <c r="C131" s="178" t="s">
        <v>228</v>
      </c>
      <c r="D131" s="178" t="s">
        <v>154</v>
      </c>
      <c r="E131" s="179" t="s">
        <v>229</v>
      </c>
      <c r="F131" s="180" t="s">
        <v>230</v>
      </c>
      <c r="G131" s="181" t="s">
        <v>200</v>
      </c>
      <c r="H131" s="182">
        <v>15.55</v>
      </c>
      <c r="I131" s="183"/>
      <c r="J131" s="184">
        <f>ROUND(I131*H131,2)</f>
        <v>0</v>
      </c>
      <c r="K131" s="180" t="s">
        <v>158</v>
      </c>
      <c r="L131" s="39"/>
      <c r="M131" s="185" t="s">
        <v>19</v>
      </c>
      <c r="N131" s="186" t="s">
        <v>43</v>
      </c>
      <c r="O131" s="64"/>
      <c r="P131" s="187">
        <f>O131*H131</f>
        <v>0</v>
      </c>
      <c r="Q131" s="187">
        <v>0</v>
      </c>
      <c r="R131" s="187">
        <f>Q131*H131</f>
        <v>0</v>
      </c>
      <c r="S131" s="187">
        <v>0.1</v>
      </c>
      <c r="T131" s="188">
        <f>S131*H131</f>
        <v>1.5550000000000002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159</v>
      </c>
      <c r="AT131" s="189" t="s">
        <v>154</v>
      </c>
      <c r="AU131" s="189" t="s">
        <v>81</v>
      </c>
      <c r="AY131" s="17" t="s">
        <v>152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79</v>
      </c>
      <c r="BK131" s="190">
        <f>ROUND(I131*H131,2)</f>
        <v>0</v>
      </c>
      <c r="BL131" s="17" t="s">
        <v>159</v>
      </c>
      <c r="BM131" s="189" t="s">
        <v>231</v>
      </c>
    </row>
    <row r="132" spans="1:65" s="2" customFormat="1" ht="19.5">
      <c r="A132" s="34"/>
      <c r="B132" s="35"/>
      <c r="C132" s="36"/>
      <c r="D132" s="191" t="s">
        <v>161</v>
      </c>
      <c r="E132" s="36"/>
      <c r="F132" s="192" t="s">
        <v>230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161</v>
      </c>
      <c r="AU132" s="17" t="s">
        <v>81</v>
      </c>
    </row>
    <row r="133" spans="1:65" s="2" customFormat="1" ht="19.5">
      <c r="A133" s="34"/>
      <c r="B133" s="35"/>
      <c r="C133" s="36"/>
      <c r="D133" s="191" t="s">
        <v>163</v>
      </c>
      <c r="E133" s="36"/>
      <c r="F133" s="196" t="s">
        <v>232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163</v>
      </c>
      <c r="AU133" s="17" t="s">
        <v>81</v>
      </c>
    </row>
    <row r="134" spans="1:65" s="13" customFormat="1" ht="11.25">
      <c r="B134" s="197"/>
      <c r="C134" s="198"/>
      <c r="D134" s="191" t="s">
        <v>165</v>
      </c>
      <c r="E134" s="199" t="s">
        <v>19</v>
      </c>
      <c r="F134" s="200" t="s">
        <v>233</v>
      </c>
      <c r="G134" s="198"/>
      <c r="H134" s="201">
        <v>7.3</v>
      </c>
      <c r="I134" s="202"/>
      <c r="J134" s="198"/>
      <c r="K134" s="198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165</v>
      </c>
      <c r="AU134" s="207" t="s">
        <v>81</v>
      </c>
      <c r="AV134" s="13" t="s">
        <v>81</v>
      </c>
      <c r="AW134" s="13" t="s">
        <v>34</v>
      </c>
      <c r="AX134" s="13" t="s">
        <v>72</v>
      </c>
      <c r="AY134" s="207" t="s">
        <v>152</v>
      </c>
    </row>
    <row r="135" spans="1:65" s="13" customFormat="1" ht="11.25">
      <c r="B135" s="197"/>
      <c r="C135" s="198"/>
      <c r="D135" s="191" t="s">
        <v>165</v>
      </c>
      <c r="E135" s="199" t="s">
        <v>19</v>
      </c>
      <c r="F135" s="200" t="s">
        <v>234</v>
      </c>
      <c r="G135" s="198"/>
      <c r="H135" s="201">
        <v>5.5</v>
      </c>
      <c r="I135" s="202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165</v>
      </c>
      <c r="AU135" s="207" t="s">
        <v>81</v>
      </c>
      <c r="AV135" s="13" t="s">
        <v>81</v>
      </c>
      <c r="AW135" s="13" t="s">
        <v>34</v>
      </c>
      <c r="AX135" s="13" t="s">
        <v>72</v>
      </c>
      <c r="AY135" s="207" t="s">
        <v>152</v>
      </c>
    </row>
    <row r="136" spans="1:65" s="13" customFormat="1" ht="11.25">
      <c r="B136" s="197"/>
      <c r="C136" s="198"/>
      <c r="D136" s="191" t="s">
        <v>165</v>
      </c>
      <c r="E136" s="199" t="s">
        <v>19</v>
      </c>
      <c r="F136" s="200" t="s">
        <v>235</v>
      </c>
      <c r="G136" s="198"/>
      <c r="H136" s="201">
        <v>2.75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165</v>
      </c>
      <c r="AU136" s="207" t="s">
        <v>81</v>
      </c>
      <c r="AV136" s="13" t="s">
        <v>81</v>
      </c>
      <c r="AW136" s="13" t="s">
        <v>34</v>
      </c>
      <c r="AX136" s="13" t="s">
        <v>72</v>
      </c>
      <c r="AY136" s="207" t="s">
        <v>152</v>
      </c>
    </row>
    <row r="137" spans="1:65" s="14" customFormat="1" ht="11.25">
      <c r="B137" s="208"/>
      <c r="C137" s="209"/>
      <c r="D137" s="191" t="s">
        <v>165</v>
      </c>
      <c r="E137" s="210" t="s">
        <v>19</v>
      </c>
      <c r="F137" s="211" t="s">
        <v>168</v>
      </c>
      <c r="G137" s="209"/>
      <c r="H137" s="212">
        <v>15.55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165</v>
      </c>
      <c r="AU137" s="218" t="s">
        <v>81</v>
      </c>
      <c r="AV137" s="14" t="s">
        <v>159</v>
      </c>
      <c r="AW137" s="14" t="s">
        <v>34</v>
      </c>
      <c r="AX137" s="14" t="s">
        <v>79</v>
      </c>
      <c r="AY137" s="218" t="s">
        <v>152</v>
      </c>
    </row>
    <row r="138" spans="1:65" s="2" customFormat="1" ht="24">
      <c r="A138" s="34"/>
      <c r="B138" s="35"/>
      <c r="C138" s="178" t="s">
        <v>236</v>
      </c>
      <c r="D138" s="178" t="s">
        <v>154</v>
      </c>
      <c r="E138" s="179" t="s">
        <v>237</v>
      </c>
      <c r="F138" s="180" t="s">
        <v>238</v>
      </c>
      <c r="G138" s="181" t="s">
        <v>157</v>
      </c>
      <c r="H138" s="182">
        <v>132.53299999999999</v>
      </c>
      <c r="I138" s="183"/>
      <c r="J138" s="184">
        <f>ROUND(I138*H138,2)</f>
        <v>0</v>
      </c>
      <c r="K138" s="180" t="s">
        <v>158</v>
      </c>
      <c r="L138" s="39"/>
      <c r="M138" s="185" t="s">
        <v>19</v>
      </c>
      <c r="N138" s="186" t="s">
        <v>43</v>
      </c>
      <c r="O138" s="64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159</v>
      </c>
      <c r="AT138" s="189" t="s">
        <v>154</v>
      </c>
      <c r="AU138" s="189" t="s">
        <v>81</v>
      </c>
      <c r="AY138" s="17" t="s">
        <v>152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79</v>
      </c>
      <c r="BK138" s="190">
        <f>ROUND(I138*H138,2)</f>
        <v>0</v>
      </c>
      <c r="BL138" s="17" t="s">
        <v>159</v>
      </c>
      <c r="BM138" s="189" t="s">
        <v>239</v>
      </c>
    </row>
    <row r="139" spans="1:65" s="2" customFormat="1" ht="19.5">
      <c r="A139" s="34"/>
      <c r="B139" s="35"/>
      <c r="C139" s="36"/>
      <c r="D139" s="191" t="s">
        <v>161</v>
      </c>
      <c r="E139" s="36"/>
      <c r="F139" s="192" t="s">
        <v>240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161</v>
      </c>
      <c r="AU139" s="17" t="s">
        <v>81</v>
      </c>
    </row>
    <row r="140" spans="1:65" s="13" customFormat="1" ht="11.25">
      <c r="B140" s="197"/>
      <c r="C140" s="198"/>
      <c r="D140" s="191" t="s">
        <v>165</v>
      </c>
      <c r="E140" s="199" t="s">
        <v>19</v>
      </c>
      <c r="F140" s="200" t="s">
        <v>241</v>
      </c>
      <c r="G140" s="198"/>
      <c r="H140" s="201">
        <v>132.53299999999999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165</v>
      </c>
      <c r="AU140" s="207" t="s">
        <v>81</v>
      </c>
      <c r="AV140" s="13" t="s">
        <v>81</v>
      </c>
      <c r="AW140" s="13" t="s">
        <v>34</v>
      </c>
      <c r="AX140" s="13" t="s">
        <v>79</v>
      </c>
      <c r="AY140" s="207" t="s">
        <v>152</v>
      </c>
    </row>
    <row r="141" spans="1:65" s="12" customFormat="1" ht="22.9" customHeight="1">
      <c r="B141" s="162"/>
      <c r="C141" s="163"/>
      <c r="D141" s="164" t="s">
        <v>71</v>
      </c>
      <c r="E141" s="176" t="s">
        <v>173</v>
      </c>
      <c r="F141" s="176" t="s">
        <v>242</v>
      </c>
      <c r="G141" s="163"/>
      <c r="H141" s="163"/>
      <c r="I141" s="166"/>
      <c r="J141" s="177">
        <f>BK141</f>
        <v>0</v>
      </c>
      <c r="K141" s="163"/>
      <c r="L141" s="168"/>
      <c r="M141" s="169"/>
      <c r="N141" s="170"/>
      <c r="O141" s="170"/>
      <c r="P141" s="171">
        <f>SUM(P142:P157)</f>
        <v>0</v>
      </c>
      <c r="Q141" s="170"/>
      <c r="R141" s="171">
        <f>SUM(R142:R157)</f>
        <v>5.1609381428000001</v>
      </c>
      <c r="S141" s="170"/>
      <c r="T141" s="172">
        <f>SUM(T142:T157)</f>
        <v>0</v>
      </c>
      <c r="AR141" s="173" t="s">
        <v>79</v>
      </c>
      <c r="AT141" s="174" t="s">
        <v>71</v>
      </c>
      <c r="AU141" s="174" t="s">
        <v>79</v>
      </c>
      <c r="AY141" s="173" t="s">
        <v>152</v>
      </c>
      <c r="BK141" s="175">
        <f>SUM(BK142:BK157)</f>
        <v>0</v>
      </c>
    </row>
    <row r="142" spans="1:65" s="2" customFormat="1" ht="16.5" customHeight="1">
      <c r="A142" s="34"/>
      <c r="B142" s="35"/>
      <c r="C142" s="178" t="s">
        <v>243</v>
      </c>
      <c r="D142" s="178" t="s">
        <v>154</v>
      </c>
      <c r="E142" s="179" t="s">
        <v>244</v>
      </c>
      <c r="F142" s="180" t="s">
        <v>245</v>
      </c>
      <c r="G142" s="181" t="s">
        <v>200</v>
      </c>
      <c r="H142" s="182">
        <v>0.33</v>
      </c>
      <c r="I142" s="183"/>
      <c r="J142" s="184">
        <f>ROUND(I142*H142,2)</f>
        <v>0</v>
      </c>
      <c r="K142" s="180" t="s">
        <v>158</v>
      </c>
      <c r="L142" s="39"/>
      <c r="M142" s="185" t="s">
        <v>19</v>
      </c>
      <c r="N142" s="186" t="s">
        <v>43</v>
      </c>
      <c r="O142" s="64"/>
      <c r="P142" s="187">
        <f>O142*H142</f>
        <v>0</v>
      </c>
      <c r="Q142" s="187">
        <v>2.5960999999999999</v>
      </c>
      <c r="R142" s="187">
        <f>Q142*H142</f>
        <v>0.85671299999999995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159</v>
      </c>
      <c r="AT142" s="189" t="s">
        <v>154</v>
      </c>
      <c r="AU142" s="189" t="s">
        <v>81</v>
      </c>
      <c r="AY142" s="17" t="s">
        <v>152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79</v>
      </c>
      <c r="BK142" s="190">
        <f>ROUND(I142*H142,2)</f>
        <v>0</v>
      </c>
      <c r="BL142" s="17" t="s">
        <v>159</v>
      </c>
      <c r="BM142" s="189" t="s">
        <v>246</v>
      </c>
    </row>
    <row r="143" spans="1:65" s="2" customFormat="1" ht="11.25">
      <c r="A143" s="34"/>
      <c r="B143" s="35"/>
      <c r="C143" s="36"/>
      <c r="D143" s="191" t="s">
        <v>161</v>
      </c>
      <c r="E143" s="36"/>
      <c r="F143" s="192" t="s">
        <v>245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161</v>
      </c>
      <c r="AU143" s="17" t="s">
        <v>81</v>
      </c>
    </row>
    <row r="144" spans="1:65" s="2" customFormat="1" ht="19.5">
      <c r="A144" s="34"/>
      <c r="B144" s="35"/>
      <c r="C144" s="36"/>
      <c r="D144" s="191" t="s">
        <v>163</v>
      </c>
      <c r="E144" s="36"/>
      <c r="F144" s="196" t="s">
        <v>247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163</v>
      </c>
      <c r="AU144" s="17" t="s">
        <v>81</v>
      </c>
    </row>
    <row r="145" spans="1:65" s="13" customFormat="1" ht="11.25">
      <c r="B145" s="197"/>
      <c r="C145" s="198"/>
      <c r="D145" s="191" t="s">
        <v>165</v>
      </c>
      <c r="E145" s="199" t="s">
        <v>19</v>
      </c>
      <c r="F145" s="200" t="s">
        <v>248</v>
      </c>
      <c r="G145" s="198"/>
      <c r="H145" s="201">
        <v>0.33</v>
      </c>
      <c r="I145" s="202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165</v>
      </c>
      <c r="AU145" s="207" t="s">
        <v>81</v>
      </c>
      <c r="AV145" s="13" t="s">
        <v>81</v>
      </c>
      <c r="AW145" s="13" t="s">
        <v>34</v>
      </c>
      <c r="AX145" s="13" t="s">
        <v>79</v>
      </c>
      <c r="AY145" s="207" t="s">
        <v>152</v>
      </c>
    </row>
    <row r="146" spans="1:65" s="2" customFormat="1" ht="24">
      <c r="A146" s="34"/>
      <c r="B146" s="35"/>
      <c r="C146" s="178" t="s">
        <v>8</v>
      </c>
      <c r="D146" s="178" t="s">
        <v>154</v>
      </c>
      <c r="E146" s="179" t="s">
        <v>249</v>
      </c>
      <c r="F146" s="180" t="s">
        <v>250</v>
      </c>
      <c r="G146" s="181" t="s">
        <v>176</v>
      </c>
      <c r="H146" s="182">
        <v>10</v>
      </c>
      <c r="I146" s="183"/>
      <c r="J146" s="184">
        <f>ROUND(I146*H146,2)</f>
        <v>0</v>
      </c>
      <c r="K146" s="180" t="s">
        <v>158</v>
      </c>
      <c r="L146" s="39"/>
      <c r="M146" s="185" t="s">
        <v>19</v>
      </c>
      <c r="N146" s="186" t="s">
        <v>43</v>
      </c>
      <c r="O146" s="64"/>
      <c r="P146" s="187">
        <f>O146*H146</f>
        <v>0</v>
      </c>
      <c r="Q146" s="187">
        <v>3.3E-4</v>
      </c>
      <c r="R146" s="187">
        <f>Q146*H146</f>
        <v>3.3E-3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159</v>
      </c>
      <c r="AT146" s="189" t="s">
        <v>154</v>
      </c>
      <c r="AU146" s="189" t="s">
        <v>81</v>
      </c>
      <c r="AY146" s="17" t="s">
        <v>152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79</v>
      </c>
      <c r="BK146" s="190">
        <f>ROUND(I146*H146,2)</f>
        <v>0</v>
      </c>
      <c r="BL146" s="17" t="s">
        <v>159</v>
      </c>
      <c r="BM146" s="189" t="s">
        <v>251</v>
      </c>
    </row>
    <row r="147" spans="1:65" s="2" customFormat="1" ht="19.5">
      <c r="A147" s="34"/>
      <c r="B147" s="35"/>
      <c r="C147" s="36"/>
      <c r="D147" s="191" t="s">
        <v>161</v>
      </c>
      <c r="E147" s="36"/>
      <c r="F147" s="192" t="s">
        <v>252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161</v>
      </c>
      <c r="AU147" s="17" t="s">
        <v>81</v>
      </c>
    </row>
    <row r="148" spans="1:65" s="2" customFormat="1" ht="19.5">
      <c r="A148" s="34"/>
      <c r="B148" s="35"/>
      <c r="C148" s="36"/>
      <c r="D148" s="191" t="s">
        <v>163</v>
      </c>
      <c r="E148" s="36"/>
      <c r="F148" s="196" t="s">
        <v>253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163</v>
      </c>
      <c r="AU148" s="17" t="s">
        <v>81</v>
      </c>
    </row>
    <row r="149" spans="1:65" s="2" customFormat="1" ht="16.5" customHeight="1">
      <c r="A149" s="34"/>
      <c r="B149" s="35"/>
      <c r="C149" s="178" t="s">
        <v>254</v>
      </c>
      <c r="D149" s="178" t="s">
        <v>154</v>
      </c>
      <c r="E149" s="179" t="s">
        <v>255</v>
      </c>
      <c r="F149" s="180" t="s">
        <v>256</v>
      </c>
      <c r="G149" s="181" t="s">
        <v>200</v>
      </c>
      <c r="H149" s="182">
        <v>0.7</v>
      </c>
      <c r="I149" s="183"/>
      <c r="J149" s="184">
        <f>ROUND(I149*H149,2)</f>
        <v>0</v>
      </c>
      <c r="K149" s="180" t="s">
        <v>158</v>
      </c>
      <c r="L149" s="39"/>
      <c r="M149" s="185" t="s">
        <v>19</v>
      </c>
      <c r="N149" s="186" t="s">
        <v>43</v>
      </c>
      <c r="O149" s="64"/>
      <c r="P149" s="187">
        <f>O149*H149</f>
        <v>0</v>
      </c>
      <c r="Q149" s="187">
        <v>2.2563422040000001</v>
      </c>
      <c r="R149" s="187">
        <f>Q149*H149</f>
        <v>1.5794395427999999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159</v>
      </c>
      <c r="AT149" s="189" t="s">
        <v>154</v>
      </c>
      <c r="AU149" s="189" t="s">
        <v>81</v>
      </c>
      <c r="AY149" s="17" t="s">
        <v>152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79</v>
      </c>
      <c r="BK149" s="190">
        <f>ROUND(I149*H149,2)</f>
        <v>0</v>
      </c>
      <c r="BL149" s="17" t="s">
        <v>159</v>
      </c>
      <c r="BM149" s="189" t="s">
        <v>257</v>
      </c>
    </row>
    <row r="150" spans="1:65" s="2" customFormat="1" ht="19.5">
      <c r="A150" s="34"/>
      <c r="B150" s="35"/>
      <c r="C150" s="36"/>
      <c r="D150" s="191" t="s">
        <v>161</v>
      </c>
      <c r="E150" s="36"/>
      <c r="F150" s="192" t="s">
        <v>258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161</v>
      </c>
      <c r="AU150" s="17" t="s">
        <v>81</v>
      </c>
    </row>
    <row r="151" spans="1:65" s="13" customFormat="1" ht="11.25">
      <c r="B151" s="197"/>
      <c r="C151" s="198"/>
      <c r="D151" s="191" t="s">
        <v>165</v>
      </c>
      <c r="E151" s="199" t="s">
        <v>19</v>
      </c>
      <c r="F151" s="200" t="s">
        <v>259</v>
      </c>
      <c r="G151" s="198"/>
      <c r="H151" s="201">
        <v>0.7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165</v>
      </c>
      <c r="AU151" s="207" t="s">
        <v>81</v>
      </c>
      <c r="AV151" s="13" t="s">
        <v>81</v>
      </c>
      <c r="AW151" s="13" t="s">
        <v>34</v>
      </c>
      <c r="AX151" s="13" t="s">
        <v>79</v>
      </c>
      <c r="AY151" s="207" t="s">
        <v>152</v>
      </c>
    </row>
    <row r="152" spans="1:65" s="2" customFormat="1" ht="33" customHeight="1">
      <c r="A152" s="34"/>
      <c r="B152" s="35"/>
      <c r="C152" s="178" t="s">
        <v>260</v>
      </c>
      <c r="D152" s="178" t="s">
        <v>154</v>
      </c>
      <c r="E152" s="179" t="s">
        <v>261</v>
      </c>
      <c r="F152" s="180" t="s">
        <v>262</v>
      </c>
      <c r="G152" s="181" t="s">
        <v>200</v>
      </c>
      <c r="H152" s="182">
        <v>1</v>
      </c>
      <c r="I152" s="183"/>
      <c r="J152" s="184">
        <f>ROUND(I152*H152,2)</f>
        <v>0</v>
      </c>
      <c r="K152" s="180" t="s">
        <v>158</v>
      </c>
      <c r="L152" s="39"/>
      <c r="M152" s="185" t="s">
        <v>19</v>
      </c>
      <c r="N152" s="186" t="s">
        <v>43</v>
      </c>
      <c r="O152" s="64"/>
      <c r="P152" s="187">
        <f>O152*H152</f>
        <v>0</v>
      </c>
      <c r="Q152" s="187">
        <v>2.1485600000000001E-2</v>
      </c>
      <c r="R152" s="187">
        <f>Q152*H152</f>
        <v>2.1485600000000001E-2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159</v>
      </c>
      <c r="AT152" s="189" t="s">
        <v>154</v>
      </c>
      <c r="AU152" s="189" t="s">
        <v>81</v>
      </c>
      <c r="AY152" s="17" t="s">
        <v>152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79</v>
      </c>
      <c r="BK152" s="190">
        <f>ROUND(I152*H152,2)</f>
        <v>0</v>
      </c>
      <c r="BL152" s="17" t="s">
        <v>159</v>
      </c>
      <c r="BM152" s="189" t="s">
        <v>263</v>
      </c>
    </row>
    <row r="153" spans="1:65" s="2" customFormat="1" ht="39">
      <c r="A153" s="34"/>
      <c r="B153" s="35"/>
      <c r="C153" s="36"/>
      <c r="D153" s="191" t="s">
        <v>161</v>
      </c>
      <c r="E153" s="36"/>
      <c r="F153" s="192" t="s">
        <v>264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161</v>
      </c>
      <c r="AU153" s="17" t="s">
        <v>81</v>
      </c>
    </row>
    <row r="154" spans="1:65" s="13" customFormat="1" ht="11.25">
      <c r="B154" s="197"/>
      <c r="C154" s="198"/>
      <c r="D154" s="191" t="s">
        <v>165</v>
      </c>
      <c r="E154" s="199" t="s">
        <v>19</v>
      </c>
      <c r="F154" s="200" t="s">
        <v>265</v>
      </c>
      <c r="G154" s="198"/>
      <c r="H154" s="201">
        <v>1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165</v>
      </c>
      <c r="AU154" s="207" t="s">
        <v>81</v>
      </c>
      <c r="AV154" s="13" t="s">
        <v>81</v>
      </c>
      <c r="AW154" s="13" t="s">
        <v>34</v>
      </c>
      <c r="AX154" s="13" t="s">
        <v>79</v>
      </c>
      <c r="AY154" s="207" t="s">
        <v>152</v>
      </c>
    </row>
    <row r="155" spans="1:65" s="2" customFormat="1" ht="16.5" customHeight="1">
      <c r="A155" s="34"/>
      <c r="B155" s="35"/>
      <c r="C155" s="219" t="s">
        <v>266</v>
      </c>
      <c r="D155" s="219" t="s">
        <v>267</v>
      </c>
      <c r="E155" s="220" t="s">
        <v>268</v>
      </c>
      <c r="F155" s="221" t="s">
        <v>269</v>
      </c>
      <c r="G155" s="222" t="s">
        <v>270</v>
      </c>
      <c r="H155" s="223">
        <v>2.7</v>
      </c>
      <c r="I155" s="224"/>
      <c r="J155" s="225">
        <f>ROUND(I155*H155,2)</f>
        <v>0</v>
      </c>
      <c r="K155" s="221" t="s">
        <v>158</v>
      </c>
      <c r="L155" s="226"/>
      <c r="M155" s="227" t="s">
        <v>19</v>
      </c>
      <c r="N155" s="228" t="s">
        <v>43</v>
      </c>
      <c r="O155" s="64"/>
      <c r="P155" s="187">
        <f>O155*H155</f>
        <v>0</v>
      </c>
      <c r="Q155" s="187">
        <v>1</v>
      </c>
      <c r="R155" s="187">
        <f>Q155*H155</f>
        <v>2.7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204</v>
      </c>
      <c r="AT155" s="189" t="s">
        <v>267</v>
      </c>
      <c r="AU155" s="189" t="s">
        <v>81</v>
      </c>
      <c r="AY155" s="17" t="s">
        <v>152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79</v>
      </c>
      <c r="BK155" s="190">
        <f>ROUND(I155*H155,2)</f>
        <v>0</v>
      </c>
      <c r="BL155" s="17" t="s">
        <v>159</v>
      </c>
      <c r="BM155" s="189" t="s">
        <v>271</v>
      </c>
    </row>
    <row r="156" spans="1:65" s="2" customFormat="1" ht="11.25">
      <c r="A156" s="34"/>
      <c r="B156" s="35"/>
      <c r="C156" s="36"/>
      <c r="D156" s="191" t="s">
        <v>161</v>
      </c>
      <c r="E156" s="36"/>
      <c r="F156" s="192" t="s">
        <v>269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161</v>
      </c>
      <c r="AU156" s="17" t="s">
        <v>81</v>
      </c>
    </row>
    <row r="157" spans="1:65" s="13" customFormat="1" ht="11.25">
      <c r="B157" s="197"/>
      <c r="C157" s="198"/>
      <c r="D157" s="191" t="s">
        <v>165</v>
      </c>
      <c r="E157" s="199" t="s">
        <v>19</v>
      </c>
      <c r="F157" s="200" t="s">
        <v>272</v>
      </c>
      <c r="G157" s="198"/>
      <c r="H157" s="201">
        <v>2.7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165</v>
      </c>
      <c r="AU157" s="207" t="s">
        <v>81</v>
      </c>
      <c r="AV157" s="13" t="s">
        <v>81</v>
      </c>
      <c r="AW157" s="13" t="s">
        <v>34</v>
      </c>
      <c r="AX157" s="13" t="s">
        <v>79</v>
      </c>
      <c r="AY157" s="207" t="s">
        <v>152</v>
      </c>
    </row>
    <row r="158" spans="1:65" s="12" customFormat="1" ht="22.9" customHeight="1">
      <c r="B158" s="162"/>
      <c r="C158" s="163"/>
      <c r="D158" s="164" t="s">
        <v>71</v>
      </c>
      <c r="E158" s="176" t="s">
        <v>159</v>
      </c>
      <c r="F158" s="176" t="s">
        <v>273</v>
      </c>
      <c r="G158" s="163"/>
      <c r="H158" s="163"/>
      <c r="I158" s="166"/>
      <c r="J158" s="177">
        <f>BK158</f>
        <v>0</v>
      </c>
      <c r="K158" s="163"/>
      <c r="L158" s="168"/>
      <c r="M158" s="169"/>
      <c r="N158" s="170"/>
      <c r="O158" s="170"/>
      <c r="P158" s="171">
        <f>SUM(P159:P204)</f>
        <v>0</v>
      </c>
      <c r="Q158" s="170"/>
      <c r="R158" s="171">
        <f>SUM(R159:R204)</f>
        <v>87.41140427000002</v>
      </c>
      <c r="S158" s="170"/>
      <c r="T158" s="172">
        <f>SUM(T159:T204)</f>
        <v>2.0249999999999999</v>
      </c>
      <c r="AR158" s="173" t="s">
        <v>79</v>
      </c>
      <c r="AT158" s="174" t="s">
        <v>71</v>
      </c>
      <c r="AU158" s="174" t="s">
        <v>79</v>
      </c>
      <c r="AY158" s="173" t="s">
        <v>152</v>
      </c>
      <c r="BK158" s="175">
        <f>SUM(BK159:BK204)</f>
        <v>0</v>
      </c>
    </row>
    <row r="159" spans="1:65" s="2" customFormat="1" ht="24">
      <c r="A159" s="34"/>
      <c r="B159" s="35"/>
      <c r="C159" s="178" t="s">
        <v>274</v>
      </c>
      <c r="D159" s="178" t="s">
        <v>154</v>
      </c>
      <c r="E159" s="179" t="s">
        <v>275</v>
      </c>
      <c r="F159" s="180" t="s">
        <v>276</v>
      </c>
      <c r="G159" s="181" t="s">
        <v>200</v>
      </c>
      <c r="H159" s="182">
        <v>2.88</v>
      </c>
      <c r="I159" s="183"/>
      <c r="J159" s="184">
        <f>ROUND(I159*H159,2)</f>
        <v>0</v>
      </c>
      <c r="K159" s="180" t="s">
        <v>158</v>
      </c>
      <c r="L159" s="39"/>
      <c r="M159" s="185" t="s">
        <v>19</v>
      </c>
      <c r="N159" s="186" t="s">
        <v>43</v>
      </c>
      <c r="O159" s="64"/>
      <c r="P159" s="187">
        <f>O159*H159</f>
        <v>0</v>
      </c>
      <c r="Q159" s="187">
        <v>2.4925449999999998</v>
      </c>
      <c r="R159" s="187">
        <f>Q159*H159</f>
        <v>7.1785295999999992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159</v>
      </c>
      <c r="AT159" s="189" t="s">
        <v>154</v>
      </c>
      <c r="AU159" s="189" t="s">
        <v>81</v>
      </c>
      <c r="AY159" s="17" t="s">
        <v>152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79</v>
      </c>
      <c r="BK159" s="190">
        <f>ROUND(I159*H159,2)</f>
        <v>0</v>
      </c>
      <c r="BL159" s="17" t="s">
        <v>159</v>
      </c>
      <c r="BM159" s="189" t="s">
        <v>277</v>
      </c>
    </row>
    <row r="160" spans="1:65" s="2" customFormat="1" ht="29.25">
      <c r="A160" s="34"/>
      <c r="B160" s="35"/>
      <c r="C160" s="36"/>
      <c r="D160" s="191" t="s">
        <v>161</v>
      </c>
      <c r="E160" s="36"/>
      <c r="F160" s="192" t="s">
        <v>278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161</v>
      </c>
      <c r="AU160" s="17" t="s">
        <v>81</v>
      </c>
    </row>
    <row r="161" spans="1:65" s="2" customFormat="1" ht="29.25">
      <c r="A161" s="34"/>
      <c r="B161" s="35"/>
      <c r="C161" s="36"/>
      <c r="D161" s="191" t="s">
        <v>163</v>
      </c>
      <c r="E161" s="36"/>
      <c r="F161" s="196" t="s">
        <v>279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163</v>
      </c>
      <c r="AU161" s="17" t="s">
        <v>81</v>
      </c>
    </row>
    <row r="162" spans="1:65" s="13" customFormat="1" ht="11.25">
      <c r="B162" s="197"/>
      <c r="C162" s="198"/>
      <c r="D162" s="191" t="s">
        <v>165</v>
      </c>
      <c r="E162" s="199" t="s">
        <v>19</v>
      </c>
      <c r="F162" s="200" t="s">
        <v>220</v>
      </c>
      <c r="G162" s="198"/>
      <c r="H162" s="201">
        <v>1.26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165</v>
      </c>
      <c r="AU162" s="207" t="s">
        <v>81</v>
      </c>
      <c r="AV162" s="13" t="s">
        <v>81</v>
      </c>
      <c r="AW162" s="13" t="s">
        <v>34</v>
      </c>
      <c r="AX162" s="13" t="s">
        <v>72</v>
      </c>
      <c r="AY162" s="207" t="s">
        <v>152</v>
      </c>
    </row>
    <row r="163" spans="1:65" s="13" customFormat="1" ht="11.25">
      <c r="B163" s="197"/>
      <c r="C163" s="198"/>
      <c r="D163" s="191" t="s">
        <v>165</v>
      </c>
      <c r="E163" s="199" t="s">
        <v>19</v>
      </c>
      <c r="F163" s="200" t="s">
        <v>221</v>
      </c>
      <c r="G163" s="198"/>
      <c r="H163" s="201">
        <v>1.62</v>
      </c>
      <c r="I163" s="202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165</v>
      </c>
      <c r="AU163" s="207" t="s">
        <v>81</v>
      </c>
      <c r="AV163" s="13" t="s">
        <v>81</v>
      </c>
      <c r="AW163" s="13" t="s">
        <v>34</v>
      </c>
      <c r="AX163" s="13" t="s">
        <v>72</v>
      </c>
      <c r="AY163" s="207" t="s">
        <v>152</v>
      </c>
    </row>
    <row r="164" spans="1:65" s="14" customFormat="1" ht="11.25">
      <c r="B164" s="208"/>
      <c r="C164" s="209"/>
      <c r="D164" s="191" t="s">
        <v>165</v>
      </c>
      <c r="E164" s="210" t="s">
        <v>19</v>
      </c>
      <c r="F164" s="211" t="s">
        <v>168</v>
      </c>
      <c r="G164" s="209"/>
      <c r="H164" s="212">
        <v>2.88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165</v>
      </c>
      <c r="AU164" s="218" t="s">
        <v>81</v>
      </c>
      <c r="AV164" s="14" t="s">
        <v>159</v>
      </c>
      <c r="AW164" s="14" t="s">
        <v>34</v>
      </c>
      <c r="AX164" s="14" t="s">
        <v>79</v>
      </c>
      <c r="AY164" s="218" t="s">
        <v>152</v>
      </c>
    </row>
    <row r="165" spans="1:65" s="2" customFormat="1" ht="33" customHeight="1">
      <c r="A165" s="34"/>
      <c r="B165" s="35"/>
      <c r="C165" s="178" t="s">
        <v>280</v>
      </c>
      <c r="D165" s="178" t="s">
        <v>154</v>
      </c>
      <c r="E165" s="179" t="s">
        <v>281</v>
      </c>
      <c r="F165" s="180" t="s">
        <v>282</v>
      </c>
      <c r="G165" s="181" t="s">
        <v>157</v>
      </c>
      <c r="H165" s="182">
        <v>60.575000000000003</v>
      </c>
      <c r="I165" s="183"/>
      <c r="J165" s="184">
        <f>ROUND(I165*H165,2)</f>
        <v>0</v>
      </c>
      <c r="K165" s="180" t="s">
        <v>158</v>
      </c>
      <c r="L165" s="39"/>
      <c r="M165" s="185" t="s">
        <v>19</v>
      </c>
      <c r="N165" s="186" t="s">
        <v>43</v>
      </c>
      <c r="O165" s="64"/>
      <c r="P165" s="187">
        <f>O165*H165</f>
        <v>0</v>
      </c>
      <c r="Q165" s="187">
        <v>1.287812</v>
      </c>
      <c r="R165" s="187">
        <f>Q165*H165</f>
        <v>78.009211899999997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159</v>
      </c>
      <c r="AT165" s="189" t="s">
        <v>154</v>
      </c>
      <c r="AU165" s="189" t="s">
        <v>81</v>
      </c>
      <c r="AY165" s="17" t="s">
        <v>152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79</v>
      </c>
      <c r="BK165" s="190">
        <f>ROUND(I165*H165,2)</f>
        <v>0</v>
      </c>
      <c r="BL165" s="17" t="s">
        <v>159</v>
      </c>
      <c r="BM165" s="189" t="s">
        <v>283</v>
      </c>
    </row>
    <row r="166" spans="1:65" s="2" customFormat="1" ht="29.25">
      <c r="A166" s="34"/>
      <c r="B166" s="35"/>
      <c r="C166" s="36"/>
      <c r="D166" s="191" t="s">
        <v>161</v>
      </c>
      <c r="E166" s="36"/>
      <c r="F166" s="192" t="s">
        <v>284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161</v>
      </c>
      <c r="AU166" s="17" t="s">
        <v>81</v>
      </c>
    </row>
    <row r="167" spans="1:65" s="2" customFormat="1" ht="19.5">
      <c r="A167" s="34"/>
      <c r="B167" s="35"/>
      <c r="C167" s="36"/>
      <c r="D167" s="191" t="s">
        <v>163</v>
      </c>
      <c r="E167" s="36"/>
      <c r="F167" s="196" t="s">
        <v>285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163</v>
      </c>
      <c r="AU167" s="17" t="s">
        <v>81</v>
      </c>
    </row>
    <row r="168" spans="1:65" s="13" customFormat="1" ht="11.25">
      <c r="B168" s="197"/>
      <c r="C168" s="198"/>
      <c r="D168" s="191" t="s">
        <v>165</v>
      </c>
      <c r="E168" s="199" t="s">
        <v>19</v>
      </c>
      <c r="F168" s="200" t="s">
        <v>286</v>
      </c>
      <c r="G168" s="198"/>
      <c r="H168" s="201">
        <v>8.5749999999999993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165</v>
      </c>
      <c r="AU168" s="207" t="s">
        <v>81</v>
      </c>
      <c r="AV168" s="13" t="s">
        <v>81</v>
      </c>
      <c r="AW168" s="13" t="s">
        <v>34</v>
      </c>
      <c r="AX168" s="13" t="s">
        <v>72</v>
      </c>
      <c r="AY168" s="207" t="s">
        <v>152</v>
      </c>
    </row>
    <row r="169" spans="1:65" s="13" customFormat="1" ht="11.25">
      <c r="B169" s="197"/>
      <c r="C169" s="198"/>
      <c r="D169" s="191" t="s">
        <v>165</v>
      </c>
      <c r="E169" s="199" t="s">
        <v>19</v>
      </c>
      <c r="F169" s="200" t="s">
        <v>287</v>
      </c>
      <c r="G169" s="198"/>
      <c r="H169" s="201">
        <v>40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165</v>
      </c>
      <c r="AU169" s="207" t="s">
        <v>81</v>
      </c>
      <c r="AV169" s="13" t="s">
        <v>81</v>
      </c>
      <c r="AW169" s="13" t="s">
        <v>34</v>
      </c>
      <c r="AX169" s="13" t="s">
        <v>72</v>
      </c>
      <c r="AY169" s="207" t="s">
        <v>152</v>
      </c>
    </row>
    <row r="170" spans="1:65" s="13" customFormat="1" ht="11.25">
      <c r="B170" s="197"/>
      <c r="C170" s="198"/>
      <c r="D170" s="191" t="s">
        <v>165</v>
      </c>
      <c r="E170" s="199" t="s">
        <v>19</v>
      </c>
      <c r="F170" s="200" t="s">
        <v>288</v>
      </c>
      <c r="G170" s="198"/>
      <c r="H170" s="201">
        <v>12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165</v>
      </c>
      <c r="AU170" s="207" t="s">
        <v>81</v>
      </c>
      <c r="AV170" s="13" t="s">
        <v>81</v>
      </c>
      <c r="AW170" s="13" t="s">
        <v>34</v>
      </c>
      <c r="AX170" s="13" t="s">
        <v>72</v>
      </c>
      <c r="AY170" s="207" t="s">
        <v>152</v>
      </c>
    </row>
    <row r="171" spans="1:65" s="14" customFormat="1" ht="11.25">
      <c r="B171" s="208"/>
      <c r="C171" s="209"/>
      <c r="D171" s="191" t="s">
        <v>165</v>
      </c>
      <c r="E171" s="210" t="s">
        <v>19</v>
      </c>
      <c r="F171" s="211" t="s">
        <v>168</v>
      </c>
      <c r="G171" s="209"/>
      <c r="H171" s="212">
        <v>60.575000000000003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165</v>
      </c>
      <c r="AU171" s="218" t="s">
        <v>81</v>
      </c>
      <c r="AV171" s="14" t="s">
        <v>159</v>
      </c>
      <c r="AW171" s="14" t="s">
        <v>34</v>
      </c>
      <c r="AX171" s="14" t="s">
        <v>79</v>
      </c>
      <c r="AY171" s="218" t="s">
        <v>152</v>
      </c>
    </row>
    <row r="172" spans="1:65" s="2" customFormat="1" ht="24">
      <c r="A172" s="34"/>
      <c r="B172" s="35"/>
      <c r="C172" s="178" t="s">
        <v>7</v>
      </c>
      <c r="D172" s="178" t="s">
        <v>154</v>
      </c>
      <c r="E172" s="179" t="s">
        <v>289</v>
      </c>
      <c r="F172" s="180" t="s">
        <v>290</v>
      </c>
      <c r="G172" s="181" t="s">
        <v>157</v>
      </c>
      <c r="H172" s="182">
        <v>4.05</v>
      </c>
      <c r="I172" s="183"/>
      <c r="J172" s="184">
        <f>ROUND(I172*H172,2)</f>
        <v>0</v>
      </c>
      <c r="K172" s="180" t="s">
        <v>158</v>
      </c>
      <c r="L172" s="39"/>
      <c r="M172" s="185" t="s">
        <v>19</v>
      </c>
      <c r="N172" s="186" t="s">
        <v>43</v>
      </c>
      <c r="O172" s="64"/>
      <c r="P172" s="187">
        <f>O172*H172</f>
        <v>0</v>
      </c>
      <c r="Q172" s="187">
        <v>0.18729699999999999</v>
      </c>
      <c r="R172" s="187">
        <f>Q172*H172</f>
        <v>0.75855284999999995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159</v>
      </c>
      <c r="AT172" s="189" t="s">
        <v>154</v>
      </c>
      <c r="AU172" s="189" t="s">
        <v>81</v>
      </c>
      <c r="AY172" s="17" t="s">
        <v>152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79</v>
      </c>
      <c r="BK172" s="190">
        <f>ROUND(I172*H172,2)</f>
        <v>0</v>
      </c>
      <c r="BL172" s="17" t="s">
        <v>159</v>
      </c>
      <c r="BM172" s="189" t="s">
        <v>291</v>
      </c>
    </row>
    <row r="173" spans="1:65" s="2" customFormat="1" ht="19.5">
      <c r="A173" s="34"/>
      <c r="B173" s="35"/>
      <c r="C173" s="36"/>
      <c r="D173" s="191" t="s">
        <v>161</v>
      </c>
      <c r="E173" s="36"/>
      <c r="F173" s="192" t="s">
        <v>292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161</v>
      </c>
      <c r="AU173" s="17" t="s">
        <v>81</v>
      </c>
    </row>
    <row r="174" spans="1:65" s="2" customFormat="1" ht="19.5">
      <c r="A174" s="34"/>
      <c r="B174" s="35"/>
      <c r="C174" s="36"/>
      <c r="D174" s="191" t="s">
        <v>163</v>
      </c>
      <c r="E174" s="36"/>
      <c r="F174" s="196" t="s">
        <v>293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163</v>
      </c>
      <c r="AU174" s="17" t="s">
        <v>81</v>
      </c>
    </row>
    <row r="175" spans="1:65" s="13" customFormat="1" ht="11.25">
      <c r="B175" s="197"/>
      <c r="C175" s="198"/>
      <c r="D175" s="191" t="s">
        <v>165</v>
      </c>
      <c r="E175" s="199" t="s">
        <v>19</v>
      </c>
      <c r="F175" s="200" t="s">
        <v>294</v>
      </c>
      <c r="G175" s="198"/>
      <c r="H175" s="201">
        <v>4.05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165</v>
      </c>
      <c r="AU175" s="207" t="s">
        <v>81</v>
      </c>
      <c r="AV175" s="13" t="s">
        <v>81</v>
      </c>
      <c r="AW175" s="13" t="s">
        <v>34</v>
      </c>
      <c r="AX175" s="13" t="s">
        <v>79</v>
      </c>
      <c r="AY175" s="207" t="s">
        <v>152</v>
      </c>
    </row>
    <row r="176" spans="1:65" s="2" customFormat="1" ht="24">
      <c r="A176" s="34"/>
      <c r="B176" s="35"/>
      <c r="C176" s="178" t="s">
        <v>295</v>
      </c>
      <c r="D176" s="178" t="s">
        <v>154</v>
      </c>
      <c r="E176" s="179" t="s">
        <v>296</v>
      </c>
      <c r="F176" s="180" t="s">
        <v>297</v>
      </c>
      <c r="G176" s="181" t="s">
        <v>182</v>
      </c>
      <c r="H176" s="182">
        <v>8.1</v>
      </c>
      <c r="I176" s="183"/>
      <c r="J176" s="184">
        <f>ROUND(I176*H176,2)</f>
        <v>0</v>
      </c>
      <c r="K176" s="180" t="s">
        <v>158</v>
      </c>
      <c r="L176" s="39"/>
      <c r="M176" s="185" t="s">
        <v>19</v>
      </c>
      <c r="N176" s="186" t="s">
        <v>43</v>
      </c>
      <c r="O176" s="64"/>
      <c r="P176" s="187">
        <f>O176*H176</f>
        <v>0</v>
      </c>
      <c r="Q176" s="187">
        <v>0.13095999999999999</v>
      </c>
      <c r="R176" s="187">
        <f>Q176*H176</f>
        <v>1.0607759999999999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159</v>
      </c>
      <c r="AT176" s="189" t="s">
        <v>154</v>
      </c>
      <c r="AU176" s="189" t="s">
        <v>81</v>
      </c>
      <c r="AY176" s="17" t="s">
        <v>152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79</v>
      </c>
      <c r="BK176" s="190">
        <f>ROUND(I176*H176,2)</f>
        <v>0</v>
      </c>
      <c r="BL176" s="17" t="s">
        <v>159</v>
      </c>
      <c r="BM176" s="189" t="s">
        <v>298</v>
      </c>
    </row>
    <row r="177" spans="1:65" s="2" customFormat="1" ht="19.5">
      <c r="A177" s="34"/>
      <c r="B177" s="35"/>
      <c r="C177" s="36"/>
      <c r="D177" s="191" t="s">
        <v>161</v>
      </c>
      <c r="E177" s="36"/>
      <c r="F177" s="192" t="s">
        <v>297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161</v>
      </c>
      <c r="AU177" s="17" t="s">
        <v>81</v>
      </c>
    </row>
    <row r="178" spans="1:65" s="13" customFormat="1" ht="11.25">
      <c r="B178" s="197"/>
      <c r="C178" s="198"/>
      <c r="D178" s="191" t="s">
        <v>165</v>
      </c>
      <c r="E178" s="199" t="s">
        <v>19</v>
      </c>
      <c r="F178" s="200" t="s">
        <v>299</v>
      </c>
      <c r="G178" s="198"/>
      <c r="H178" s="201">
        <v>8.1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165</v>
      </c>
      <c r="AU178" s="207" t="s">
        <v>81</v>
      </c>
      <c r="AV178" s="13" t="s">
        <v>81</v>
      </c>
      <c r="AW178" s="13" t="s">
        <v>34</v>
      </c>
      <c r="AX178" s="13" t="s">
        <v>79</v>
      </c>
      <c r="AY178" s="207" t="s">
        <v>152</v>
      </c>
    </row>
    <row r="179" spans="1:65" s="2" customFormat="1" ht="24">
      <c r="A179" s="34"/>
      <c r="B179" s="35"/>
      <c r="C179" s="178" t="s">
        <v>300</v>
      </c>
      <c r="D179" s="178" t="s">
        <v>154</v>
      </c>
      <c r="E179" s="179" t="s">
        <v>301</v>
      </c>
      <c r="F179" s="180" t="s">
        <v>302</v>
      </c>
      <c r="G179" s="181" t="s">
        <v>182</v>
      </c>
      <c r="H179" s="182">
        <v>8.1</v>
      </c>
      <c r="I179" s="183"/>
      <c r="J179" s="184">
        <f>ROUND(I179*H179,2)</f>
        <v>0</v>
      </c>
      <c r="K179" s="180" t="s">
        <v>158</v>
      </c>
      <c r="L179" s="39"/>
      <c r="M179" s="185" t="s">
        <v>19</v>
      </c>
      <c r="N179" s="186" t="s">
        <v>43</v>
      </c>
      <c r="O179" s="64"/>
      <c r="P179" s="187">
        <f>O179*H179</f>
        <v>0</v>
      </c>
      <c r="Q179" s="187">
        <v>0</v>
      </c>
      <c r="R179" s="187">
        <f>Q179*H179</f>
        <v>0</v>
      </c>
      <c r="S179" s="187">
        <v>0.25</v>
      </c>
      <c r="T179" s="188">
        <f>S179*H179</f>
        <v>2.0249999999999999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159</v>
      </c>
      <c r="AT179" s="189" t="s">
        <v>154</v>
      </c>
      <c r="AU179" s="189" t="s">
        <v>81</v>
      </c>
      <c r="AY179" s="17" t="s">
        <v>152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79</v>
      </c>
      <c r="BK179" s="190">
        <f>ROUND(I179*H179,2)</f>
        <v>0</v>
      </c>
      <c r="BL179" s="17" t="s">
        <v>159</v>
      </c>
      <c r="BM179" s="189" t="s">
        <v>303</v>
      </c>
    </row>
    <row r="180" spans="1:65" s="2" customFormat="1" ht="19.5">
      <c r="A180" s="34"/>
      <c r="B180" s="35"/>
      <c r="C180" s="36"/>
      <c r="D180" s="191" t="s">
        <v>161</v>
      </c>
      <c r="E180" s="36"/>
      <c r="F180" s="192" t="s">
        <v>302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161</v>
      </c>
      <c r="AU180" s="17" t="s">
        <v>81</v>
      </c>
    </row>
    <row r="181" spans="1:65" s="2" customFormat="1" ht="16.5" customHeight="1">
      <c r="A181" s="34"/>
      <c r="B181" s="35"/>
      <c r="C181" s="178" t="s">
        <v>304</v>
      </c>
      <c r="D181" s="178" t="s">
        <v>154</v>
      </c>
      <c r="E181" s="179" t="s">
        <v>305</v>
      </c>
      <c r="F181" s="180" t="s">
        <v>306</v>
      </c>
      <c r="G181" s="181" t="s">
        <v>182</v>
      </c>
      <c r="H181" s="182">
        <v>12</v>
      </c>
      <c r="I181" s="183"/>
      <c r="J181" s="184">
        <f>ROUND(I181*H181,2)</f>
        <v>0</v>
      </c>
      <c r="K181" s="180" t="s">
        <v>158</v>
      </c>
      <c r="L181" s="39"/>
      <c r="M181" s="185" t="s">
        <v>19</v>
      </c>
      <c r="N181" s="186" t="s">
        <v>43</v>
      </c>
      <c r="O181" s="64"/>
      <c r="P181" s="187">
        <f>O181*H181</f>
        <v>0</v>
      </c>
      <c r="Q181" s="187">
        <v>1.17E-3</v>
      </c>
      <c r="R181" s="187">
        <f>Q181*H181</f>
        <v>1.404E-2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159</v>
      </c>
      <c r="AT181" s="189" t="s">
        <v>154</v>
      </c>
      <c r="AU181" s="189" t="s">
        <v>81</v>
      </c>
      <c r="AY181" s="17" t="s">
        <v>152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79</v>
      </c>
      <c r="BK181" s="190">
        <f>ROUND(I181*H181,2)</f>
        <v>0</v>
      </c>
      <c r="BL181" s="17" t="s">
        <v>159</v>
      </c>
      <c r="BM181" s="189" t="s">
        <v>307</v>
      </c>
    </row>
    <row r="182" spans="1:65" s="2" customFormat="1" ht="11.25">
      <c r="A182" s="34"/>
      <c r="B182" s="35"/>
      <c r="C182" s="36"/>
      <c r="D182" s="191" t="s">
        <v>161</v>
      </c>
      <c r="E182" s="36"/>
      <c r="F182" s="192" t="s">
        <v>308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161</v>
      </c>
      <c r="AU182" s="17" t="s">
        <v>81</v>
      </c>
    </row>
    <row r="183" spans="1:65" s="2" customFormat="1" ht="19.5">
      <c r="A183" s="34"/>
      <c r="B183" s="35"/>
      <c r="C183" s="36"/>
      <c r="D183" s="191" t="s">
        <v>163</v>
      </c>
      <c r="E183" s="36"/>
      <c r="F183" s="196" t="s">
        <v>309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163</v>
      </c>
      <c r="AU183" s="17" t="s">
        <v>81</v>
      </c>
    </row>
    <row r="184" spans="1:65" s="13" customFormat="1" ht="11.25">
      <c r="B184" s="197"/>
      <c r="C184" s="198"/>
      <c r="D184" s="191" t="s">
        <v>165</v>
      </c>
      <c r="E184" s="199" t="s">
        <v>19</v>
      </c>
      <c r="F184" s="200" t="s">
        <v>310</v>
      </c>
      <c r="G184" s="198"/>
      <c r="H184" s="201">
        <v>12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165</v>
      </c>
      <c r="AU184" s="207" t="s">
        <v>81</v>
      </c>
      <c r="AV184" s="13" t="s">
        <v>81</v>
      </c>
      <c r="AW184" s="13" t="s">
        <v>34</v>
      </c>
      <c r="AX184" s="13" t="s">
        <v>79</v>
      </c>
      <c r="AY184" s="207" t="s">
        <v>152</v>
      </c>
    </row>
    <row r="185" spans="1:65" s="2" customFormat="1" ht="16.5" customHeight="1">
      <c r="A185" s="34"/>
      <c r="B185" s="35"/>
      <c r="C185" s="178" t="s">
        <v>311</v>
      </c>
      <c r="D185" s="178" t="s">
        <v>154</v>
      </c>
      <c r="E185" s="179" t="s">
        <v>312</v>
      </c>
      <c r="F185" s="180" t="s">
        <v>313</v>
      </c>
      <c r="G185" s="181" t="s">
        <v>182</v>
      </c>
      <c r="H185" s="182">
        <v>12</v>
      </c>
      <c r="I185" s="183"/>
      <c r="J185" s="184">
        <f>ROUND(I185*H185,2)</f>
        <v>0</v>
      </c>
      <c r="K185" s="180" t="s">
        <v>158</v>
      </c>
      <c r="L185" s="39"/>
      <c r="M185" s="185" t="s">
        <v>19</v>
      </c>
      <c r="N185" s="186" t="s">
        <v>43</v>
      </c>
      <c r="O185" s="64"/>
      <c r="P185" s="187">
        <f>O185*H185</f>
        <v>0</v>
      </c>
      <c r="Q185" s="187">
        <v>5.8049999999999996E-4</v>
      </c>
      <c r="R185" s="187">
        <f>Q185*H185</f>
        <v>6.966E-3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159</v>
      </c>
      <c r="AT185" s="189" t="s">
        <v>154</v>
      </c>
      <c r="AU185" s="189" t="s">
        <v>81</v>
      </c>
      <c r="AY185" s="17" t="s">
        <v>152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79</v>
      </c>
      <c r="BK185" s="190">
        <f>ROUND(I185*H185,2)</f>
        <v>0</v>
      </c>
      <c r="BL185" s="17" t="s">
        <v>159</v>
      </c>
      <c r="BM185" s="189" t="s">
        <v>314</v>
      </c>
    </row>
    <row r="186" spans="1:65" s="2" customFormat="1" ht="11.25">
      <c r="A186" s="34"/>
      <c r="B186" s="35"/>
      <c r="C186" s="36"/>
      <c r="D186" s="191" t="s">
        <v>161</v>
      </c>
      <c r="E186" s="36"/>
      <c r="F186" s="192" t="s">
        <v>315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161</v>
      </c>
      <c r="AU186" s="17" t="s">
        <v>81</v>
      </c>
    </row>
    <row r="187" spans="1:65" s="2" customFormat="1" ht="24">
      <c r="A187" s="34"/>
      <c r="B187" s="35"/>
      <c r="C187" s="219" t="s">
        <v>316</v>
      </c>
      <c r="D187" s="219" t="s">
        <v>267</v>
      </c>
      <c r="E187" s="220" t="s">
        <v>317</v>
      </c>
      <c r="F187" s="221" t="s">
        <v>318</v>
      </c>
      <c r="G187" s="222" t="s">
        <v>270</v>
      </c>
      <c r="H187" s="223">
        <v>0.17499999999999999</v>
      </c>
      <c r="I187" s="224"/>
      <c r="J187" s="225">
        <f>ROUND(I187*H187,2)</f>
        <v>0</v>
      </c>
      <c r="K187" s="221" t="s">
        <v>158</v>
      </c>
      <c r="L187" s="226"/>
      <c r="M187" s="227" t="s">
        <v>19</v>
      </c>
      <c r="N187" s="228" t="s">
        <v>43</v>
      </c>
      <c r="O187" s="64"/>
      <c r="P187" s="187">
        <f>O187*H187</f>
        <v>0</v>
      </c>
      <c r="Q187" s="187">
        <v>1</v>
      </c>
      <c r="R187" s="187">
        <f>Q187*H187</f>
        <v>0.17499999999999999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204</v>
      </c>
      <c r="AT187" s="189" t="s">
        <v>267</v>
      </c>
      <c r="AU187" s="189" t="s">
        <v>81</v>
      </c>
      <c r="AY187" s="17" t="s">
        <v>152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79</v>
      </c>
      <c r="BK187" s="190">
        <f>ROUND(I187*H187,2)</f>
        <v>0</v>
      </c>
      <c r="BL187" s="17" t="s">
        <v>159</v>
      </c>
      <c r="BM187" s="189" t="s">
        <v>319</v>
      </c>
    </row>
    <row r="188" spans="1:65" s="2" customFormat="1" ht="11.25">
      <c r="A188" s="34"/>
      <c r="B188" s="35"/>
      <c r="C188" s="36"/>
      <c r="D188" s="191" t="s">
        <v>161</v>
      </c>
      <c r="E188" s="36"/>
      <c r="F188" s="192" t="s">
        <v>318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161</v>
      </c>
      <c r="AU188" s="17" t="s">
        <v>81</v>
      </c>
    </row>
    <row r="189" spans="1:65" s="13" customFormat="1" ht="11.25">
      <c r="B189" s="197"/>
      <c r="C189" s="198"/>
      <c r="D189" s="191" t="s">
        <v>165</v>
      </c>
      <c r="E189" s="199" t="s">
        <v>19</v>
      </c>
      <c r="F189" s="200" t="s">
        <v>320</v>
      </c>
      <c r="G189" s="198"/>
      <c r="H189" s="201">
        <v>0.17499999999999999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165</v>
      </c>
      <c r="AU189" s="207" t="s">
        <v>81</v>
      </c>
      <c r="AV189" s="13" t="s">
        <v>81</v>
      </c>
      <c r="AW189" s="13" t="s">
        <v>34</v>
      </c>
      <c r="AX189" s="13" t="s">
        <v>79</v>
      </c>
      <c r="AY189" s="207" t="s">
        <v>152</v>
      </c>
    </row>
    <row r="190" spans="1:65" s="2" customFormat="1" ht="24">
      <c r="A190" s="34"/>
      <c r="B190" s="35"/>
      <c r="C190" s="219" t="s">
        <v>321</v>
      </c>
      <c r="D190" s="219" t="s">
        <v>267</v>
      </c>
      <c r="E190" s="220" t="s">
        <v>322</v>
      </c>
      <c r="F190" s="221" t="s">
        <v>323</v>
      </c>
      <c r="G190" s="222" t="s">
        <v>270</v>
      </c>
      <c r="H190" s="223">
        <v>7.1999999999999995E-2</v>
      </c>
      <c r="I190" s="224"/>
      <c r="J190" s="225">
        <f>ROUND(I190*H190,2)</f>
        <v>0</v>
      </c>
      <c r="K190" s="221" t="s">
        <v>158</v>
      </c>
      <c r="L190" s="226"/>
      <c r="M190" s="227" t="s">
        <v>19</v>
      </c>
      <c r="N190" s="228" t="s">
        <v>43</v>
      </c>
      <c r="O190" s="64"/>
      <c r="P190" s="187">
        <f>O190*H190</f>
        <v>0</v>
      </c>
      <c r="Q190" s="187">
        <v>1</v>
      </c>
      <c r="R190" s="187">
        <f>Q190*H190</f>
        <v>7.1999999999999995E-2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204</v>
      </c>
      <c r="AT190" s="189" t="s">
        <v>267</v>
      </c>
      <c r="AU190" s="189" t="s">
        <v>81</v>
      </c>
      <c r="AY190" s="17" t="s">
        <v>152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79</v>
      </c>
      <c r="BK190" s="190">
        <f>ROUND(I190*H190,2)</f>
        <v>0</v>
      </c>
      <c r="BL190" s="17" t="s">
        <v>159</v>
      </c>
      <c r="BM190" s="189" t="s">
        <v>324</v>
      </c>
    </row>
    <row r="191" spans="1:65" s="2" customFormat="1" ht="11.25">
      <c r="A191" s="34"/>
      <c r="B191" s="35"/>
      <c r="C191" s="36"/>
      <c r="D191" s="191" t="s">
        <v>161</v>
      </c>
      <c r="E191" s="36"/>
      <c r="F191" s="192" t="s">
        <v>323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161</v>
      </c>
      <c r="AU191" s="17" t="s">
        <v>81</v>
      </c>
    </row>
    <row r="192" spans="1:65" s="2" customFormat="1" ht="19.5">
      <c r="A192" s="34"/>
      <c r="B192" s="35"/>
      <c r="C192" s="36"/>
      <c r="D192" s="191" t="s">
        <v>163</v>
      </c>
      <c r="E192" s="36"/>
      <c r="F192" s="196" t="s">
        <v>325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163</v>
      </c>
      <c r="AU192" s="17" t="s">
        <v>81</v>
      </c>
    </row>
    <row r="193" spans="1:65" s="13" customFormat="1" ht="11.25">
      <c r="B193" s="197"/>
      <c r="C193" s="198"/>
      <c r="D193" s="191" t="s">
        <v>165</v>
      </c>
      <c r="E193" s="199" t="s">
        <v>19</v>
      </c>
      <c r="F193" s="200" t="s">
        <v>326</v>
      </c>
      <c r="G193" s="198"/>
      <c r="H193" s="201">
        <v>7.1999999999999995E-2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165</v>
      </c>
      <c r="AU193" s="207" t="s">
        <v>81</v>
      </c>
      <c r="AV193" s="13" t="s">
        <v>81</v>
      </c>
      <c r="AW193" s="13" t="s">
        <v>34</v>
      </c>
      <c r="AX193" s="13" t="s">
        <v>79</v>
      </c>
      <c r="AY193" s="207" t="s">
        <v>152</v>
      </c>
    </row>
    <row r="194" spans="1:65" s="2" customFormat="1" ht="21.75" customHeight="1">
      <c r="A194" s="34"/>
      <c r="B194" s="35"/>
      <c r="C194" s="219" t="s">
        <v>327</v>
      </c>
      <c r="D194" s="219" t="s">
        <v>267</v>
      </c>
      <c r="E194" s="220" t="s">
        <v>328</v>
      </c>
      <c r="F194" s="221" t="s">
        <v>329</v>
      </c>
      <c r="G194" s="222" t="s">
        <v>270</v>
      </c>
      <c r="H194" s="223">
        <v>9.6000000000000002E-2</v>
      </c>
      <c r="I194" s="224"/>
      <c r="J194" s="225">
        <f>ROUND(I194*H194,2)</f>
        <v>0</v>
      </c>
      <c r="K194" s="221" t="s">
        <v>330</v>
      </c>
      <c r="L194" s="226"/>
      <c r="M194" s="227" t="s">
        <v>19</v>
      </c>
      <c r="N194" s="228" t="s">
        <v>43</v>
      </c>
      <c r="O194" s="64"/>
      <c r="P194" s="187">
        <f>O194*H194</f>
        <v>0</v>
      </c>
      <c r="Q194" s="187">
        <v>1</v>
      </c>
      <c r="R194" s="187">
        <f>Q194*H194</f>
        <v>9.6000000000000002E-2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204</v>
      </c>
      <c r="AT194" s="189" t="s">
        <v>267</v>
      </c>
      <c r="AU194" s="189" t="s">
        <v>81</v>
      </c>
      <c r="AY194" s="17" t="s">
        <v>152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79</v>
      </c>
      <c r="BK194" s="190">
        <f>ROUND(I194*H194,2)</f>
        <v>0</v>
      </c>
      <c r="BL194" s="17" t="s">
        <v>159</v>
      </c>
      <c r="BM194" s="189" t="s">
        <v>331</v>
      </c>
    </row>
    <row r="195" spans="1:65" s="2" customFormat="1" ht="11.25">
      <c r="A195" s="34"/>
      <c r="B195" s="35"/>
      <c r="C195" s="36"/>
      <c r="D195" s="191" t="s">
        <v>161</v>
      </c>
      <c r="E195" s="36"/>
      <c r="F195" s="192" t="s">
        <v>329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161</v>
      </c>
      <c r="AU195" s="17" t="s">
        <v>81</v>
      </c>
    </row>
    <row r="196" spans="1:65" s="2" customFormat="1" ht="19.5">
      <c r="A196" s="34"/>
      <c r="B196" s="35"/>
      <c r="C196" s="36"/>
      <c r="D196" s="191" t="s">
        <v>163</v>
      </c>
      <c r="E196" s="36"/>
      <c r="F196" s="196" t="s">
        <v>332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163</v>
      </c>
      <c r="AU196" s="17" t="s">
        <v>81</v>
      </c>
    </row>
    <row r="197" spans="1:65" s="13" customFormat="1" ht="11.25">
      <c r="B197" s="197"/>
      <c r="C197" s="198"/>
      <c r="D197" s="191" t="s">
        <v>165</v>
      </c>
      <c r="E197" s="199" t="s">
        <v>19</v>
      </c>
      <c r="F197" s="200" t="s">
        <v>333</v>
      </c>
      <c r="G197" s="198"/>
      <c r="H197" s="201">
        <v>9.6000000000000002E-2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165</v>
      </c>
      <c r="AU197" s="207" t="s">
        <v>81</v>
      </c>
      <c r="AV197" s="13" t="s">
        <v>81</v>
      </c>
      <c r="AW197" s="13" t="s">
        <v>34</v>
      </c>
      <c r="AX197" s="13" t="s">
        <v>79</v>
      </c>
      <c r="AY197" s="207" t="s">
        <v>152</v>
      </c>
    </row>
    <row r="198" spans="1:65" s="2" customFormat="1" ht="24">
      <c r="A198" s="34"/>
      <c r="B198" s="35"/>
      <c r="C198" s="178" t="s">
        <v>334</v>
      </c>
      <c r="D198" s="178" t="s">
        <v>154</v>
      </c>
      <c r="E198" s="179" t="s">
        <v>335</v>
      </c>
      <c r="F198" s="180" t="s">
        <v>336</v>
      </c>
      <c r="G198" s="181" t="s">
        <v>157</v>
      </c>
      <c r="H198" s="182">
        <v>0.9</v>
      </c>
      <c r="I198" s="183"/>
      <c r="J198" s="184">
        <f>ROUND(I198*H198,2)</f>
        <v>0</v>
      </c>
      <c r="K198" s="180" t="s">
        <v>330</v>
      </c>
      <c r="L198" s="39"/>
      <c r="M198" s="185" t="s">
        <v>19</v>
      </c>
      <c r="N198" s="186" t="s">
        <v>43</v>
      </c>
      <c r="O198" s="64"/>
      <c r="P198" s="187">
        <f>O198*H198</f>
        <v>0</v>
      </c>
      <c r="Q198" s="187">
        <v>1.45328E-2</v>
      </c>
      <c r="R198" s="187">
        <f>Q198*H198</f>
        <v>1.3079520000000001E-2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159</v>
      </c>
      <c r="AT198" s="189" t="s">
        <v>154</v>
      </c>
      <c r="AU198" s="189" t="s">
        <v>81</v>
      </c>
      <c r="AY198" s="17" t="s">
        <v>152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79</v>
      </c>
      <c r="BK198" s="190">
        <f>ROUND(I198*H198,2)</f>
        <v>0</v>
      </c>
      <c r="BL198" s="17" t="s">
        <v>159</v>
      </c>
      <c r="BM198" s="189" t="s">
        <v>337</v>
      </c>
    </row>
    <row r="199" spans="1:65" s="2" customFormat="1" ht="19.5">
      <c r="A199" s="34"/>
      <c r="B199" s="35"/>
      <c r="C199" s="36"/>
      <c r="D199" s="191" t="s">
        <v>161</v>
      </c>
      <c r="E199" s="36"/>
      <c r="F199" s="192" t="s">
        <v>338</v>
      </c>
      <c r="G199" s="36"/>
      <c r="H199" s="36"/>
      <c r="I199" s="193"/>
      <c r="J199" s="36"/>
      <c r="K199" s="36"/>
      <c r="L199" s="39"/>
      <c r="M199" s="194"/>
      <c r="N199" s="19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161</v>
      </c>
      <c r="AU199" s="17" t="s">
        <v>81</v>
      </c>
    </row>
    <row r="200" spans="1:65" s="2" customFormat="1" ht="19.5">
      <c r="A200" s="34"/>
      <c r="B200" s="35"/>
      <c r="C200" s="36"/>
      <c r="D200" s="191" t="s">
        <v>163</v>
      </c>
      <c r="E200" s="36"/>
      <c r="F200" s="196" t="s">
        <v>339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163</v>
      </c>
      <c r="AU200" s="17" t="s">
        <v>81</v>
      </c>
    </row>
    <row r="201" spans="1:65" s="13" customFormat="1" ht="11.25">
      <c r="B201" s="197"/>
      <c r="C201" s="198"/>
      <c r="D201" s="191" t="s">
        <v>165</v>
      </c>
      <c r="E201" s="199" t="s">
        <v>19</v>
      </c>
      <c r="F201" s="200" t="s">
        <v>340</v>
      </c>
      <c r="G201" s="198"/>
      <c r="H201" s="201">
        <v>0.9</v>
      </c>
      <c r="I201" s="202"/>
      <c r="J201" s="198"/>
      <c r="K201" s="198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165</v>
      </c>
      <c r="AU201" s="207" t="s">
        <v>81</v>
      </c>
      <c r="AV201" s="13" t="s">
        <v>81</v>
      </c>
      <c r="AW201" s="13" t="s">
        <v>34</v>
      </c>
      <c r="AX201" s="13" t="s">
        <v>79</v>
      </c>
      <c r="AY201" s="207" t="s">
        <v>152</v>
      </c>
    </row>
    <row r="202" spans="1:65" s="2" customFormat="1" ht="24">
      <c r="A202" s="34"/>
      <c r="B202" s="35"/>
      <c r="C202" s="178" t="s">
        <v>341</v>
      </c>
      <c r="D202" s="178" t="s">
        <v>154</v>
      </c>
      <c r="E202" s="179" t="s">
        <v>342</v>
      </c>
      <c r="F202" s="180" t="s">
        <v>343</v>
      </c>
      <c r="G202" s="181" t="s">
        <v>157</v>
      </c>
      <c r="H202" s="182">
        <v>1.8</v>
      </c>
      <c r="I202" s="183"/>
      <c r="J202" s="184">
        <f>ROUND(I202*H202,2)</f>
        <v>0</v>
      </c>
      <c r="K202" s="180" t="s">
        <v>330</v>
      </c>
      <c r="L202" s="39"/>
      <c r="M202" s="185" t="s">
        <v>19</v>
      </c>
      <c r="N202" s="186" t="s">
        <v>43</v>
      </c>
      <c r="O202" s="64"/>
      <c r="P202" s="187">
        <f>O202*H202</f>
        <v>0</v>
      </c>
      <c r="Q202" s="187">
        <v>1.5138E-2</v>
      </c>
      <c r="R202" s="187">
        <f>Q202*H202</f>
        <v>2.7248400000000002E-2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159</v>
      </c>
      <c r="AT202" s="189" t="s">
        <v>154</v>
      </c>
      <c r="AU202" s="189" t="s">
        <v>81</v>
      </c>
      <c r="AY202" s="17" t="s">
        <v>152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79</v>
      </c>
      <c r="BK202" s="190">
        <f>ROUND(I202*H202,2)</f>
        <v>0</v>
      </c>
      <c r="BL202" s="17" t="s">
        <v>159</v>
      </c>
      <c r="BM202" s="189" t="s">
        <v>344</v>
      </c>
    </row>
    <row r="203" spans="1:65" s="2" customFormat="1" ht="19.5">
      <c r="A203" s="34"/>
      <c r="B203" s="35"/>
      <c r="C203" s="36"/>
      <c r="D203" s="191" t="s">
        <v>161</v>
      </c>
      <c r="E203" s="36"/>
      <c r="F203" s="192" t="s">
        <v>345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161</v>
      </c>
      <c r="AU203" s="17" t="s">
        <v>81</v>
      </c>
    </row>
    <row r="204" spans="1:65" s="13" customFormat="1" ht="11.25">
      <c r="B204" s="197"/>
      <c r="C204" s="198"/>
      <c r="D204" s="191" t="s">
        <v>165</v>
      </c>
      <c r="E204" s="198"/>
      <c r="F204" s="200" t="s">
        <v>346</v>
      </c>
      <c r="G204" s="198"/>
      <c r="H204" s="201">
        <v>1.8</v>
      </c>
      <c r="I204" s="202"/>
      <c r="J204" s="198"/>
      <c r="K204" s="198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165</v>
      </c>
      <c r="AU204" s="207" t="s">
        <v>81</v>
      </c>
      <c r="AV204" s="13" t="s">
        <v>81</v>
      </c>
      <c r="AW204" s="13" t="s">
        <v>4</v>
      </c>
      <c r="AX204" s="13" t="s">
        <v>79</v>
      </c>
      <c r="AY204" s="207" t="s">
        <v>152</v>
      </c>
    </row>
    <row r="205" spans="1:65" s="12" customFormat="1" ht="22.9" customHeight="1">
      <c r="B205" s="162"/>
      <c r="C205" s="163"/>
      <c r="D205" s="164" t="s">
        <v>71</v>
      </c>
      <c r="E205" s="176" t="s">
        <v>191</v>
      </c>
      <c r="F205" s="176" t="s">
        <v>347</v>
      </c>
      <c r="G205" s="163"/>
      <c r="H205" s="163"/>
      <c r="I205" s="166"/>
      <c r="J205" s="177">
        <f>BK205</f>
        <v>0</v>
      </c>
      <c r="K205" s="163"/>
      <c r="L205" s="168"/>
      <c r="M205" s="169"/>
      <c r="N205" s="170"/>
      <c r="O205" s="170"/>
      <c r="P205" s="171">
        <f>SUM(P206:P211)</f>
        <v>0</v>
      </c>
      <c r="Q205" s="170"/>
      <c r="R205" s="171">
        <f>SUM(R206:R211)</f>
        <v>1.4016683040000002</v>
      </c>
      <c r="S205" s="170"/>
      <c r="T205" s="172">
        <f>SUM(T206:T211)</f>
        <v>1.5513600000000001</v>
      </c>
      <c r="AR205" s="173" t="s">
        <v>79</v>
      </c>
      <c r="AT205" s="174" t="s">
        <v>71</v>
      </c>
      <c r="AU205" s="174" t="s">
        <v>79</v>
      </c>
      <c r="AY205" s="173" t="s">
        <v>152</v>
      </c>
      <c r="BK205" s="175">
        <f>SUM(BK206:BK211)</f>
        <v>0</v>
      </c>
    </row>
    <row r="206" spans="1:65" s="2" customFormat="1" ht="33" customHeight="1">
      <c r="A206" s="34"/>
      <c r="B206" s="35"/>
      <c r="C206" s="178" t="s">
        <v>348</v>
      </c>
      <c r="D206" s="178" t="s">
        <v>154</v>
      </c>
      <c r="E206" s="179" t="s">
        <v>349</v>
      </c>
      <c r="F206" s="180" t="s">
        <v>350</v>
      </c>
      <c r="G206" s="181" t="s">
        <v>157</v>
      </c>
      <c r="H206" s="182">
        <v>16.16</v>
      </c>
      <c r="I206" s="183"/>
      <c r="J206" s="184">
        <f>ROUND(I206*H206,2)</f>
        <v>0</v>
      </c>
      <c r="K206" s="180" t="s">
        <v>158</v>
      </c>
      <c r="L206" s="39"/>
      <c r="M206" s="185" t="s">
        <v>19</v>
      </c>
      <c r="N206" s="186" t="s">
        <v>43</v>
      </c>
      <c r="O206" s="64"/>
      <c r="P206" s="187">
        <f>O206*H206</f>
        <v>0</v>
      </c>
      <c r="Q206" s="187">
        <v>8.6736900000000006E-2</v>
      </c>
      <c r="R206" s="187">
        <f>Q206*H206</f>
        <v>1.4016683040000002</v>
      </c>
      <c r="S206" s="187">
        <v>9.6000000000000002E-2</v>
      </c>
      <c r="T206" s="188">
        <f>S206*H206</f>
        <v>1.5513600000000001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159</v>
      </c>
      <c r="AT206" s="189" t="s">
        <v>154</v>
      </c>
      <c r="AU206" s="189" t="s">
        <v>81</v>
      </c>
      <c r="AY206" s="17" t="s">
        <v>152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79</v>
      </c>
      <c r="BK206" s="190">
        <f>ROUND(I206*H206,2)</f>
        <v>0</v>
      </c>
      <c r="BL206" s="17" t="s">
        <v>159</v>
      </c>
      <c r="BM206" s="189" t="s">
        <v>351</v>
      </c>
    </row>
    <row r="207" spans="1:65" s="2" customFormat="1" ht="29.25">
      <c r="A207" s="34"/>
      <c r="B207" s="35"/>
      <c r="C207" s="36"/>
      <c r="D207" s="191" t="s">
        <v>161</v>
      </c>
      <c r="E207" s="36"/>
      <c r="F207" s="192" t="s">
        <v>352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161</v>
      </c>
      <c r="AU207" s="17" t="s">
        <v>81</v>
      </c>
    </row>
    <row r="208" spans="1:65" s="2" customFormat="1" ht="29.25">
      <c r="A208" s="34"/>
      <c r="B208" s="35"/>
      <c r="C208" s="36"/>
      <c r="D208" s="191" t="s">
        <v>163</v>
      </c>
      <c r="E208" s="36"/>
      <c r="F208" s="196" t="s">
        <v>353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163</v>
      </c>
      <c r="AU208" s="17" t="s">
        <v>81</v>
      </c>
    </row>
    <row r="209" spans="1:65" s="13" customFormat="1" ht="11.25">
      <c r="B209" s="197"/>
      <c r="C209" s="198"/>
      <c r="D209" s="191" t="s">
        <v>165</v>
      </c>
      <c r="E209" s="199" t="s">
        <v>19</v>
      </c>
      <c r="F209" s="200" t="s">
        <v>354</v>
      </c>
      <c r="G209" s="198"/>
      <c r="H209" s="201">
        <v>14.4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165</v>
      </c>
      <c r="AU209" s="207" t="s">
        <v>81</v>
      </c>
      <c r="AV209" s="13" t="s">
        <v>81</v>
      </c>
      <c r="AW209" s="13" t="s">
        <v>34</v>
      </c>
      <c r="AX209" s="13" t="s">
        <v>72</v>
      </c>
      <c r="AY209" s="207" t="s">
        <v>152</v>
      </c>
    </row>
    <row r="210" spans="1:65" s="13" customFormat="1" ht="11.25">
      <c r="B210" s="197"/>
      <c r="C210" s="198"/>
      <c r="D210" s="191" t="s">
        <v>165</v>
      </c>
      <c r="E210" s="199" t="s">
        <v>19</v>
      </c>
      <c r="F210" s="200" t="s">
        <v>355</v>
      </c>
      <c r="G210" s="198"/>
      <c r="H210" s="201">
        <v>1.76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165</v>
      </c>
      <c r="AU210" s="207" t="s">
        <v>81</v>
      </c>
      <c r="AV210" s="13" t="s">
        <v>81</v>
      </c>
      <c r="AW210" s="13" t="s">
        <v>34</v>
      </c>
      <c r="AX210" s="13" t="s">
        <v>72</v>
      </c>
      <c r="AY210" s="207" t="s">
        <v>152</v>
      </c>
    </row>
    <row r="211" spans="1:65" s="14" customFormat="1" ht="11.25">
      <c r="B211" s="208"/>
      <c r="C211" s="209"/>
      <c r="D211" s="191" t="s">
        <v>165</v>
      </c>
      <c r="E211" s="210" t="s">
        <v>19</v>
      </c>
      <c r="F211" s="211" t="s">
        <v>168</v>
      </c>
      <c r="G211" s="209"/>
      <c r="H211" s="212">
        <v>16.16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165</v>
      </c>
      <c r="AU211" s="218" t="s">
        <v>81</v>
      </c>
      <c r="AV211" s="14" t="s">
        <v>159</v>
      </c>
      <c r="AW211" s="14" t="s">
        <v>34</v>
      </c>
      <c r="AX211" s="14" t="s">
        <v>79</v>
      </c>
      <c r="AY211" s="218" t="s">
        <v>152</v>
      </c>
    </row>
    <row r="212" spans="1:65" s="12" customFormat="1" ht="22.9" customHeight="1">
      <c r="B212" s="162"/>
      <c r="C212" s="163"/>
      <c r="D212" s="164" t="s">
        <v>71</v>
      </c>
      <c r="E212" s="176" t="s">
        <v>209</v>
      </c>
      <c r="F212" s="176" t="s">
        <v>356</v>
      </c>
      <c r="G212" s="163"/>
      <c r="H212" s="163"/>
      <c r="I212" s="166"/>
      <c r="J212" s="177">
        <f>BK212</f>
        <v>0</v>
      </c>
      <c r="K212" s="163"/>
      <c r="L212" s="168"/>
      <c r="M212" s="169"/>
      <c r="N212" s="170"/>
      <c r="O212" s="170"/>
      <c r="P212" s="171">
        <f>P213+SUM(P214:P316)</f>
        <v>0</v>
      </c>
      <c r="Q212" s="170"/>
      <c r="R212" s="171">
        <f>R213+SUM(R214:R316)</f>
        <v>22.628076850000003</v>
      </c>
      <c r="S212" s="170"/>
      <c r="T212" s="172">
        <f>T213+SUM(T214:T316)</f>
        <v>55.4932667</v>
      </c>
      <c r="AR212" s="173" t="s">
        <v>79</v>
      </c>
      <c r="AT212" s="174" t="s">
        <v>71</v>
      </c>
      <c r="AU212" s="174" t="s">
        <v>79</v>
      </c>
      <c r="AY212" s="173" t="s">
        <v>152</v>
      </c>
      <c r="BK212" s="175">
        <f>BK213+SUM(BK214:BK316)</f>
        <v>0</v>
      </c>
    </row>
    <row r="213" spans="1:65" s="2" customFormat="1" ht="24">
      <c r="A213" s="34"/>
      <c r="B213" s="35"/>
      <c r="C213" s="178" t="s">
        <v>357</v>
      </c>
      <c r="D213" s="178" t="s">
        <v>154</v>
      </c>
      <c r="E213" s="179" t="s">
        <v>358</v>
      </c>
      <c r="F213" s="180" t="s">
        <v>359</v>
      </c>
      <c r="G213" s="181" t="s">
        <v>157</v>
      </c>
      <c r="H213" s="182">
        <v>58.21</v>
      </c>
      <c r="I213" s="183"/>
      <c r="J213" s="184">
        <f>ROUND(I213*H213,2)</f>
        <v>0</v>
      </c>
      <c r="K213" s="180" t="s">
        <v>158</v>
      </c>
      <c r="L213" s="39"/>
      <c r="M213" s="185" t="s">
        <v>19</v>
      </c>
      <c r="N213" s="186" t="s">
        <v>43</v>
      </c>
      <c r="O213" s="64"/>
      <c r="P213" s="187">
        <f>O213*H213</f>
        <v>0</v>
      </c>
      <c r="Q213" s="187">
        <v>0</v>
      </c>
      <c r="R213" s="187">
        <f>Q213*H213</f>
        <v>0</v>
      </c>
      <c r="S213" s="187">
        <v>2.9999999999999997E-4</v>
      </c>
      <c r="T213" s="188">
        <f>S213*H213</f>
        <v>1.7462999999999999E-2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159</v>
      </c>
      <c r="AT213" s="189" t="s">
        <v>154</v>
      </c>
      <c r="AU213" s="189" t="s">
        <v>81</v>
      </c>
      <c r="AY213" s="17" t="s">
        <v>152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79</v>
      </c>
      <c r="BK213" s="190">
        <f>ROUND(I213*H213,2)</f>
        <v>0</v>
      </c>
      <c r="BL213" s="17" t="s">
        <v>159</v>
      </c>
      <c r="BM213" s="189" t="s">
        <v>360</v>
      </c>
    </row>
    <row r="214" spans="1:65" s="2" customFormat="1" ht="11.25">
      <c r="A214" s="34"/>
      <c r="B214" s="35"/>
      <c r="C214" s="36"/>
      <c r="D214" s="191" t="s">
        <v>161</v>
      </c>
      <c r="E214" s="36"/>
      <c r="F214" s="192" t="s">
        <v>359</v>
      </c>
      <c r="G214" s="36"/>
      <c r="H214" s="36"/>
      <c r="I214" s="193"/>
      <c r="J214" s="36"/>
      <c r="K214" s="36"/>
      <c r="L214" s="39"/>
      <c r="M214" s="194"/>
      <c r="N214" s="195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161</v>
      </c>
      <c r="AU214" s="17" t="s">
        <v>81</v>
      </c>
    </row>
    <row r="215" spans="1:65" s="2" customFormat="1" ht="19.5">
      <c r="A215" s="34"/>
      <c r="B215" s="35"/>
      <c r="C215" s="36"/>
      <c r="D215" s="191" t="s">
        <v>163</v>
      </c>
      <c r="E215" s="36"/>
      <c r="F215" s="196" t="s">
        <v>361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163</v>
      </c>
      <c r="AU215" s="17" t="s">
        <v>81</v>
      </c>
    </row>
    <row r="216" spans="1:65" s="13" customFormat="1" ht="11.25">
      <c r="B216" s="197"/>
      <c r="C216" s="198"/>
      <c r="D216" s="191" t="s">
        <v>165</v>
      </c>
      <c r="E216" s="199" t="s">
        <v>19</v>
      </c>
      <c r="F216" s="200" t="s">
        <v>362</v>
      </c>
      <c r="G216" s="198"/>
      <c r="H216" s="201">
        <v>53.35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165</v>
      </c>
      <c r="AU216" s="207" t="s">
        <v>81</v>
      </c>
      <c r="AV216" s="13" t="s">
        <v>81</v>
      </c>
      <c r="AW216" s="13" t="s">
        <v>34</v>
      </c>
      <c r="AX216" s="13" t="s">
        <v>72</v>
      </c>
      <c r="AY216" s="207" t="s">
        <v>152</v>
      </c>
    </row>
    <row r="217" spans="1:65" s="13" customFormat="1" ht="11.25">
      <c r="B217" s="197"/>
      <c r="C217" s="198"/>
      <c r="D217" s="191" t="s">
        <v>165</v>
      </c>
      <c r="E217" s="199" t="s">
        <v>19</v>
      </c>
      <c r="F217" s="200" t="s">
        <v>363</v>
      </c>
      <c r="G217" s="198"/>
      <c r="H217" s="201">
        <v>4.8600000000000003</v>
      </c>
      <c r="I217" s="202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165</v>
      </c>
      <c r="AU217" s="207" t="s">
        <v>81</v>
      </c>
      <c r="AV217" s="13" t="s">
        <v>81</v>
      </c>
      <c r="AW217" s="13" t="s">
        <v>34</v>
      </c>
      <c r="AX217" s="13" t="s">
        <v>72</v>
      </c>
      <c r="AY217" s="207" t="s">
        <v>152</v>
      </c>
    </row>
    <row r="218" spans="1:65" s="14" customFormat="1" ht="11.25">
      <c r="B218" s="208"/>
      <c r="C218" s="209"/>
      <c r="D218" s="191" t="s">
        <v>165</v>
      </c>
      <c r="E218" s="210" t="s">
        <v>19</v>
      </c>
      <c r="F218" s="211" t="s">
        <v>168</v>
      </c>
      <c r="G218" s="209"/>
      <c r="H218" s="212">
        <v>58.21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165</v>
      </c>
      <c r="AU218" s="218" t="s">
        <v>81</v>
      </c>
      <c r="AV218" s="14" t="s">
        <v>159</v>
      </c>
      <c r="AW218" s="14" t="s">
        <v>34</v>
      </c>
      <c r="AX218" s="14" t="s">
        <v>79</v>
      </c>
      <c r="AY218" s="218" t="s">
        <v>152</v>
      </c>
    </row>
    <row r="219" spans="1:65" s="2" customFormat="1" ht="16.5" customHeight="1">
      <c r="A219" s="34"/>
      <c r="B219" s="35"/>
      <c r="C219" s="178" t="s">
        <v>364</v>
      </c>
      <c r="D219" s="178" t="s">
        <v>154</v>
      </c>
      <c r="E219" s="179" t="s">
        <v>365</v>
      </c>
      <c r="F219" s="180" t="s">
        <v>366</v>
      </c>
      <c r="G219" s="181" t="s">
        <v>182</v>
      </c>
      <c r="H219" s="182">
        <v>6</v>
      </c>
      <c r="I219" s="183"/>
      <c r="J219" s="184">
        <f>ROUND(I219*H219,2)</f>
        <v>0</v>
      </c>
      <c r="K219" s="180" t="s">
        <v>158</v>
      </c>
      <c r="L219" s="39"/>
      <c r="M219" s="185" t="s">
        <v>19</v>
      </c>
      <c r="N219" s="186" t="s">
        <v>43</v>
      </c>
      <c r="O219" s="64"/>
      <c r="P219" s="187">
        <f>O219*H219</f>
        <v>0</v>
      </c>
      <c r="Q219" s="187">
        <v>8.3599999999999999E-5</v>
      </c>
      <c r="R219" s="187">
        <f>Q219*H219</f>
        <v>5.0160000000000005E-4</v>
      </c>
      <c r="S219" s="187">
        <v>1.7999999999999999E-2</v>
      </c>
      <c r="T219" s="188">
        <f>S219*H219</f>
        <v>0.10799999999999998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159</v>
      </c>
      <c r="AT219" s="189" t="s">
        <v>154</v>
      </c>
      <c r="AU219" s="189" t="s">
        <v>81</v>
      </c>
      <c r="AY219" s="17" t="s">
        <v>152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79</v>
      </c>
      <c r="BK219" s="190">
        <f>ROUND(I219*H219,2)</f>
        <v>0</v>
      </c>
      <c r="BL219" s="17" t="s">
        <v>159</v>
      </c>
      <c r="BM219" s="189" t="s">
        <v>367</v>
      </c>
    </row>
    <row r="220" spans="1:65" s="2" customFormat="1" ht="19.5">
      <c r="A220" s="34"/>
      <c r="B220" s="35"/>
      <c r="C220" s="36"/>
      <c r="D220" s="191" t="s">
        <v>161</v>
      </c>
      <c r="E220" s="36"/>
      <c r="F220" s="192" t="s">
        <v>368</v>
      </c>
      <c r="G220" s="36"/>
      <c r="H220" s="36"/>
      <c r="I220" s="193"/>
      <c r="J220" s="36"/>
      <c r="K220" s="36"/>
      <c r="L220" s="39"/>
      <c r="M220" s="194"/>
      <c r="N220" s="19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161</v>
      </c>
      <c r="AU220" s="17" t="s">
        <v>81</v>
      </c>
    </row>
    <row r="221" spans="1:65" s="13" customFormat="1" ht="11.25">
      <c r="B221" s="197"/>
      <c r="C221" s="198"/>
      <c r="D221" s="191" t="s">
        <v>165</v>
      </c>
      <c r="E221" s="199" t="s">
        <v>19</v>
      </c>
      <c r="F221" s="200" t="s">
        <v>369</v>
      </c>
      <c r="G221" s="198"/>
      <c r="H221" s="201">
        <v>6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165</v>
      </c>
      <c r="AU221" s="207" t="s">
        <v>81</v>
      </c>
      <c r="AV221" s="13" t="s">
        <v>81</v>
      </c>
      <c r="AW221" s="13" t="s">
        <v>34</v>
      </c>
      <c r="AX221" s="13" t="s">
        <v>79</v>
      </c>
      <c r="AY221" s="207" t="s">
        <v>152</v>
      </c>
    </row>
    <row r="222" spans="1:65" s="2" customFormat="1" ht="24">
      <c r="A222" s="34"/>
      <c r="B222" s="35"/>
      <c r="C222" s="178" t="s">
        <v>370</v>
      </c>
      <c r="D222" s="178" t="s">
        <v>154</v>
      </c>
      <c r="E222" s="179" t="s">
        <v>371</v>
      </c>
      <c r="F222" s="180" t="s">
        <v>372</v>
      </c>
      <c r="G222" s="181" t="s">
        <v>157</v>
      </c>
      <c r="H222" s="182">
        <v>169.21600000000001</v>
      </c>
      <c r="I222" s="183"/>
      <c r="J222" s="184">
        <f>ROUND(I222*H222,2)</f>
        <v>0</v>
      </c>
      <c r="K222" s="180" t="s">
        <v>158</v>
      </c>
      <c r="L222" s="39"/>
      <c r="M222" s="185" t="s">
        <v>19</v>
      </c>
      <c r="N222" s="186" t="s">
        <v>43</v>
      </c>
      <c r="O222" s="64"/>
      <c r="P222" s="187">
        <f>O222*H222</f>
        <v>0</v>
      </c>
      <c r="Q222" s="187">
        <v>4.8000000000000001E-2</v>
      </c>
      <c r="R222" s="187">
        <f>Q222*H222</f>
        <v>8.1223679999999998</v>
      </c>
      <c r="S222" s="187">
        <v>4.8000000000000001E-2</v>
      </c>
      <c r="T222" s="188">
        <f>S222*H222</f>
        <v>8.1223679999999998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159</v>
      </c>
      <c r="AT222" s="189" t="s">
        <v>154</v>
      </c>
      <c r="AU222" s="189" t="s">
        <v>81</v>
      </c>
      <c r="AY222" s="17" t="s">
        <v>152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79</v>
      </c>
      <c r="BK222" s="190">
        <f>ROUND(I222*H222,2)</f>
        <v>0</v>
      </c>
      <c r="BL222" s="17" t="s">
        <v>159</v>
      </c>
      <c r="BM222" s="189" t="s">
        <v>373</v>
      </c>
    </row>
    <row r="223" spans="1:65" s="2" customFormat="1" ht="11.25">
      <c r="A223" s="34"/>
      <c r="B223" s="35"/>
      <c r="C223" s="36"/>
      <c r="D223" s="191" t="s">
        <v>161</v>
      </c>
      <c r="E223" s="36"/>
      <c r="F223" s="192" t="s">
        <v>374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161</v>
      </c>
      <c r="AU223" s="17" t="s">
        <v>81</v>
      </c>
    </row>
    <row r="224" spans="1:65" s="13" customFormat="1" ht="11.25">
      <c r="B224" s="197"/>
      <c r="C224" s="198"/>
      <c r="D224" s="191" t="s">
        <v>165</v>
      </c>
      <c r="E224" s="199" t="s">
        <v>19</v>
      </c>
      <c r="F224" s="200" t="s">
        <v>362</v>
      </c>
      <c r="G224" s="198"/>
      <c r="H224" s="201">
        <v>53.35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165</v>
      </c>
      <c r="AU224" s="207" t="s">
        <v>81</v>
      </c>
      <c r="AV224" s="13" t="s">
        <v>81</v>
      </c>
      <c r="AW224" s="13" t="s">
        <v>34</v>
      </c>
      <c r="AX224" s="13" t="s">
        <v>72</v>
      </c>
      <c r="AY224" s="207" t="s">
        <v>152</v>
      </c>
    </row>
    <row r="225" spans="1:65" s="13" customFormat="1" ht="11.25">
      <c r="B225" s="197"/>
      <c r="C225" s="198"/>
      <c r="D225" s="191" t="s">
        <v>165</v>
      </c>
      <c r="E225" s="199" t="s">
        <v>19</v>
      </c>
      <c r="F225" s="200" t="s">
        <v>375</v>
      </c>
      <c r="G225" s="198"/>
      <c r="H225" s="201">
        <v>24.303999999999998</v>
      </c>
      <c r="I225" s="202"/>
      <c r="J225" s="198"/>
      <c r="K225" s="198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165</v>
      </c>
      <c r="AU225" s="207" t="s">
        <v>81</v>
      </c>
      <c r="AV225" s="13" t="s">
        <v>81</v>
      </c>
      <c r="AW225" s="13" t="s">
        <v>34</v>
      </c>
      <c r="AX225" s="13" t="s">
        <v>72</v>
      </c>
      <c r="AY225" s="207" t="s">
        <v>152</v>
      </c>
    </row>
    <row r="226" spans="1:65" s="13" customFormat="1" ht="11.25">
      <c r="B226" s="197"/>
      <c r="C226" s="198"/>
      <c r="D226" s="191" t="s">
        <v>165</v>
      </c>
      <c r="E226" s="199" t="s">
        <v>19</v>
      </c>
      <c r="F226" s="200" t="s">
        <v>376</v>
      </c>
      <c r="G226" s="198"/>
      <c r="H226" s="201">
        <v>13.762</v>
      </c>
      <c r="I226" s="202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165</v>
      </c>
      <c r="AU226" s="207" t="s">
        <v>81</v>
      </c>
      <c r="AV226" s="13" t="s">
        <v>81</v>
      </c>
      <c r="AW226" s="13" t="s">
        <v>34</v>
      </c>
      <c r="AX226" s="13" t="s">
        <v>72</v>
      </c>
      <c r="AY226" s="207" t="s">
        <v>152</v>
      </c>
    </row>
    <row r="227" spans="1:65" s="13" customFormat="1" ht="11.25">
      <c r="B227" s="197"/>
      <c r="C227" s="198"/>
      <c r="D227" s="191" t="s">
        <v>165</v>
      </c>
      <c r="E227" s="199" t="s">
        <v>19</v>
      </c>
      <c r="F227" s="200" t="s">
        <v>377</v>
      </c>
      <c r="G227" s="198"/>
      <c r="H227" s="201">
        <v>31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165</v>
      </c>
      <c r="AU227" s="207" t="s">
        <v>81</v>
      </c>
      <c r="AV227" s="13" t="s">
        <v>81</v>
      </c>
      <c r="AW227" s="13" t="s">
        <v>34</v>
      </c>
      <c r="AX227" s="13" t="s">
        <v>72</v>
      </c>
      <c r="AY227" s="207" t="s">
        <v>152</v>
      </c>
    </row>
    <row r="228" spans="1:65" s="13" customFormat="1" ht="11.25">
      <c r="B228" s="197"/>
      <c r="C228" s="198"/>
      <c r="D228" s="191" t="s">
        <v>165</v>
      </c>
      <c r="E228" s="199" t="s">
        <v>19</v>
      </c>
      <c r="F228" s="200" t="s">
        <v>378</v>
      </c>
      <c r="G228" s="198"/>
      <c r="H228" s="201">
        <v>30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165</v>
      </c>
      <c r="AU228" s="207" t="s">
        <v>81</v>
      </c>
      <c r="AV228" s="13" t="s">
        <v>81</v>
      </c>
      <c r="AW228" s="13" t="s">
        <v>34</v>
      </c>
      <c r="AX228" s="13" t="s">
        <v>72</v>
      </c>
      <c r="AY228" s="207" t="s">
        <v>152</v>
      </c>
    </row>
    <row r="229" spans="1:65" s="13" customFormat="1" ht="11.25">
      <c r="B229" s="197"/>
      <c r="C229" s="198"/>
      <c r="D229" s="191" t="s">
        <v>165</v>
      </c>
      <c r="E229" s="199" t="s">
        <v>19</v>
      </c>
      <c r="F229" s="200" t="s">
        <v>379</v>
      </c>
      <c r="G229" s="198"/>
      <c r="H229" s="201">
        <v>16.8</v>
      </c>
      <c r="I229" s="202"/>
      <c r="J229" s="198"/>
      <c r="K229" s="198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165</v>
      </c>
      <c r="AU229" s="207" t="s">
        <v>81</v>
      </c>
      <c r="AV229" s="13" t="s">
        <v>81</v>
      </c>
      <c r="AW229" s="13" t="s">
        <v>34</v>
      </c>
      <c r="AX229" s="13" t="s">
        <v>72</v>
      </c>
      <c r="AY229" s="207" t="s">
        <v>152</v>
      </c>
    </row>
    <row r="230" spans="1:65" s="14" customFormat="1" ht="11.25">
      <c r="B230" s="208"/>
      <c r="C230" s="209"/>
      <c r="D230" s="191" t="s">
        <v>165</v>
      </c>
      <c r="E230" s="210" t="s">
        <v>19</v>
      </c>
      <c r="F230" s="211" t="s">
        <v>168</v>
      </c>
      <c r="G230" s="209"/>
      <c r="H230" s="212">
        <v>169.21600000000001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165</v>
      </c>
      <c r="AU230" s="218" t="s">
        <v>81</v>
      </c>
      <c r="AV230" s="14" t="s">
        <v>159</v>
      </c>
      <c r="AW230" s="14" t="s">
        <v>34</v>
      </c>
      <c r="AX230" s="14" t="s">
        <v>79</v>
      </c>
      <c r="AY230" s="218" t="s">
        <v>152</v>
      </c>
    </row>
    <row r="231" spans="1:65" s="2" customFormat="1" ht="24">
      <c r="A231" s="34"/>
      <c r="B231" s="35"/>
      <c r="C231" s="178" t="s">
        <v>380</v>
      </c>
      <c r="D231" s="178" t="s">
        <v>154</v>
      </c>
      <c r="E231" s="179" t="s">
        <v>381</v>
      </c>
      <c r="F231" s="180" t="s">
        <v>382</v>
      </c>
      <c r="G231" s="181" t="s">
        <v>200</v>
      </c>
      <c r="H231" s="182">
        <v>2.573</v>
      </c>
      <c r="I231" s="183"/>
      <c r="J231" s="184">
        <f>ROUND(I231*H231,2)</f>
        <v>0</v>
      </c>
      <c r="K231" s="180" t="s">
        <v>158</v>
      </c>
      <c r="L231" s="39"/>
      <c r="M231" s="185" t="s">
        <v>19</v>
      </c>
      <c r="N231" s="186" t="s">
        <v>43</v>
      </c>
      <c r="O231" s="64"/>
      <c r="P231" s="187">
        <f>O231*H231</f>
        <v>0</v>
      </c>
      <c r="Q231" s="187">
        <v>0</v>
      </c>
      <c r="R231" s="187">
        <f>Q231*H231</f>
        <v>0</v>
      </c>
      <c r="S231" s="187">
        <v>1.5E-3</v>
      </c>
      <c r="T231" s="188">
        <f>S231*H231</f>
        <v>3.8595000000000001E-3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159</v>
      </c>
      <c r="AT231" s="189" t="s">
        <v>154</v>
      </c>
      <c r="AU231" s="189" t="s">
        <v>81</v>
      </c>
      <c r="AY231" s="17" t="s">
        <v>152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79</v>
      </c>
      <c r="BK231" s="190">
        <f>ROUND(I231*H231,2)</f>
        <v>0</v>
      </c>
      <c r="BL231" s="17" t="s">
        <v>159</v>
      </c>
      <c r="BM231" s="189" t="s">
        <v>383</v>
      </c>
    </row>
    <row r="232" spans="1:65" s="2" customFormat="1" ht="19.5">
      <c r="A232" s="34"/>
      <c r="B232" s="35"/>
      <c r="C232" s="36"/>
      <c r="D232" s="191" t="s">
        <v>161</v>
      </c>
      <c r="E232" s="36"/>
      <c r="F232" s="192" t="s">
        <v>384</v>
      </c>
      <c r="G232" s="36"/>
      <c r="H232" s="36"/>
      <c r="I232" s="193"/>
      <c r="J232" s="36"/>
      <c r="K232" s="36"/>
      <c r="L232" s="39"/>
      <c r="M232" s="194"/>
      <c r="N232" s="195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161</v>
      </c>
      <c r="AU232" s="17" t="s">
        <v>81</v>
      </c>
    </row>
    <row r="233" spans="1:65" s="2" customFormat="1" ht="19.5">
      <c r="A233" s="34"/>
      <c r="B233" s="35"/>
      <c r="C233" s="36"/>
      <c r="D233" s="191" t="s">
        <v>163</v>
      </c>
      <c r="E233" s="36"/>
      <c r="F233" s="196" t="s">
        <v>385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163</v>
      </c>
      <c r="AU233" s="17" t="s">
        <v>81</v>
      </c>
    </row>
    <row r="234" spans="1:65" s="13" customFormat="1" ht="11.25">
      <c r="B234" s="197"/>
      <c r="C234" s="198"/>
      <c r="D234" s="191" t="s">
        <v>165</v>
      </c>
      <c r="E234" s="199" t="s">
        <v>19</v>
      </c>
      <c r="F234" s="200" t="s">
        <v>386</v>
      </c>
      <c r="G234" s="198"/>
      <c r="H234" s="201">
        <v>2.573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165</v>
      </c>
      <c r="AU234" s="207" t="s">
        <v>81</v>
      </c>
      <c r="AV234" s="13" t="s">
        <v>81</v>
      </c>
      <c r="AW234" s="13" t="s">
        <v>34</v>
      </c>
      <c r="AX234" s="13" t="s">
        <v>72</v>
      </c>
      <c r="AY234" s="207" t="s">
        <v>152</v>
      </c>
    </row>
    <row r="235" spans="1:65" s="14" customFormat="1" ht="11.25">
      <c r="B235" s="208"/>
      <c r="C235" s="209"/>
      <c r="D235" s="191" t="s">
        <v>165</v>
      </c>
      <c r="E235" s="210" t="s">
        <v>19</v>
      </c>
      <c r="F235" s="211" t="s">
        <v>168</v>
      </c>
      <c r="G235" s="209"/>
      <c r="H235" s="212">
        <v>2.573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165</v>
      </c>
      <c r="AU235" s="218" t="s">
        <v>81</v>
      </c>
      <c r="AV235" s="14" t="s">
        <v>159</v>
      </c>
      <c r="AW235" s="14" t="s">
        <v>34</v>
      </c>
      <c r="AX235" s="14" t="s">
        <v>79</v>
      </c>
      <c r="AY235" s="218" t="s">
        <v>152</v>
      </c>
    </row>
    <row r="236" spans="1:65" s="2" customFormat="1" ht="24">
      <c r="A236" s="34"/>
      <c r="B236" s="35"/>
      <c r="C236" s="178" t="s">
        <v>387</v>
      </c>
      <c r="D236" s="178" t="s">
        <v>154</v>
      </c>
      <c r="E236" s="179" t="s">
        <v>388</v>
      </c>
      <c r="F236" s="180" t="s">
        <v>389</v>
      </c>
      <c r="G236" s="181" t="s">
        <v>182</v>
      </c>
      <c r="H236" s="182">
        <v>32</v>
      </c>
      <c r="I236" s="183"/>
      <c r="J236" s="184">
        <f>ROUND(I236*H236,2)</f>
        <v>0</v>
      </c>
      <c r="K236" s="180" t="s">
        <v>158</v>
      </c>
      <c r="L236" s="39"/>
      <c r="M236" s="185" t="s">
        <v>19</v>
      </c>
      <c r="N236" s="186" t="s">
        <v>43</v>
      </c>
      <c r="O236" s="64"/>
      <c r="P236" s="187">
        <f>O236*H236</f>
        <v>0</v>
      </c>
      <c r="Q236" s="187">
        <v>0</v>
      </c>
      <c r="R236" s="187">
        <f>Q236*H236</f>
        <v>0</v>
      </c>
      <c r="S236" s="187">
        <v>5.0000000000000001E-4</v>
      </c>
      <c r="T236" s="188">
        <f>S236*H236</f>
        <v>1.6E-2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159</v>
      </c>
      <c r="AT236" s="189" t="s">
        <v>154</v>
      </c>
      <c r="AU236" s="189" t="s">
        <v>81</v>
      </c>
      <c r="AY236" s="17" t="s">
        <v>152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7" t="s">
        <v>79</v>
      </c>
      <c r="BK236" s="190">
        <f>ROUND(I236*H236,2)</f>
        <v>0</v>
      </c>
      <c r="BL236" s="17" t="s">
        <v>159</v>
      </c>
      <c r="BM236" s="189" t="s">
        <v>390</v>
      </c>
    </row>
    <row r="237" spans="1:65" s="2" customFormat="1" ht="11.25">
      <c r="A237" s="34"/>
      <c r="B237" s="35"/>
      <c r="C237" s="36"/>
      <c r="D237" s="191" t="s">
        <v>161</v>
      </c>
      <c r="E237" s="36"/>
      <c r="F237" s="192" t="s">
        <v>391</v>
      </c>
      <c r="G237" s="36"/>
      <c r="H237" s="36"/>
      <c r="I237" s="193"/>
      <c r="J237" s="36"/>
      <c r="K237" s="36"/>
      <c r="L237" s="39"/>
      <c r="M237" s="194"/>
      <c r="N237" s="195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161</v>
      </c>
      <c r="AU237" s="17" t="s">
        <v>81</v>
      </c>
    </row>
    <row r="238" spans="1:65" s="13" customFormat="1" ht="11.25">
      <c r="B238" s="197"/>
      <c r="C238" s="198"/>
      <c r="D238" s="191" t="s">
        <v>165</v>
      </c>
      <c r="E238" s="199" t="s">
        <v>19</v>
      </c>
      <c r="F238" s="200" t="s">
        <v>392</v>
      </c>
      <c r="G238" s="198"/>
      <c r="H238" s="201">
        <v>8</v>
      </c>
      <c r="I238" s="202"/>
      <c r="J238" s="198"/>
      <c r="K238" s="198"/>
      <c r="L238" s="203"/>
      <c r="M238" s="204"/>
      <c r="N238" s="205"/>
      <c r="O238" s="205"/>
      <c r="P238" s="205"/>
      <c r="Q238" s="205"/>
      <c r="R238" s="205"/>
      <c r="S238" s="205"/>
      <c r="T238" s="206"/>
      <c r="AT238" s="207" t="s">
        <v>165</v>
      </c>
      <c r="AU238" s="207" t="s">
        <v>81</v>
      </c>
      <c r="AV238" s="13" t="s">
        <v>81</v>
      </c>
      <c r="AW238" s="13" t="s">
        <v>34</v>
      </c>
      <c r="AX238" s="13" t="s">
        <v>72</v>
      </c>
      <c r="AY238" s="207" t="s">
        <v>152</v>
      </c>
    </row>
    <row r="239" spans="1:65" s="13" customFormat="1" ht="11.25">
      <c r="B239" s="197"/>
      <c r="C239" s="198"/>
      <c r="D239" s="191" t="s">
        <v>165</v>
      </c>
      <c r="E239" s="199" t="s">
        <v>19</v>
      </c>
      <c r="F239" s="200" t="s">
        <v>393</v>
      </c>
      <c r="G239" s="198"/>
      <c r="H239" s="201">
        <v>24</v>
      </c>
      <c r="I239" s="202"/>
      <c r="J239" s="198"/>
      <c r="K239" s="198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165</v>
      </c>
      <c r="AU239" s="207" t="s">
        <v>81</v>
      </c>
      <c r="AV239" s="13" t="s">
        <v>81</v>
      </c>
      <c r="AW239" s="13" t="s">
        <v>34</v>
      </c>
      <c r="AX239" s="13" t="s">
        <v>72</v>
      </c>
      <c r="AY239" s="207" t="s">
        <v>152</v>
      </c>
    </row>
    <row r="240" spans="1:65" s="14" customFormat="1" ht="11.25">
      <c r="B240" s="208"/>
      <c r="C240" s="209"/>
      <c r="D240" s="191" t="s">
        <v>165</v>
      </c>
      <c r="E240" s="210" t="s">
        <v>19</v>
      </c>
      <c r="F240" s="211" t="s">
        <v>168</v>
      </c>
      <c r="G240" s="209"/>
      <c r="H240" s="212">
        <v>32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165</v>
      </c>
      <c r="AU240" s="218" t="s">
        <v>81</v>
      </c>
      <c r="AV240" s="14" t="s">
        <v>159</v>
      </c>
      <c r="AW240" s="14" t="s">
        <v>34</v>
      </c>
      <c r="AX240" s="14" t="s">
        <v>79</v>
      </c>
      <c r="AY240" s="218" t="s">
        <v>152</v>
      </c>
    </row>
    <row r="241" spans="1:65" s="2" customFormat="1" ht="24">
      <c r="A241" s="34"/>
      <c r="B241" s="35"/>
      <c r="C241" s="178" t="s">
        <v>394</v>
      </c>
      <c r="D241" s="178" t="s">
        <v>154</v>
      </c>
      <c r="E241" s="179" t="s">
        <v>395</v>
      </c>
      <c r="F241" s="180" t="s">
        <v>396</v>
      </c>
      <c r="G241" s="181" t="s">
        <v>200</v>
      </c>
      <c r="H241" s="182">
        <v>13.95</v>
      </c>
      <c r="I241" s="183"/>
      <c r="J241" s="184">
        <f>ROUND(I241*H241,2)</f>
        <v>0</v>
      </c>
      <c r="K241" s="180" t="s">
        <v>158</v>
      </c>
      <c r="L241" s="39"/>
      <c r="M241" s="185" t="s">
        <v>19</v>
      </c>
      <c r="N241" s="186" t="s">
        <v>43</v>
      </c>
      <c r="O241" s="64"/>
      <c r="P241" s="187">
        <f>O241*H241</f>
        <v>0</v>
      </c>
      <c r="Q241" s="187">
        <v>0</v>
      </c>
      <c r="R241" s="187">
        <f>Q241*H241</f>
        <v>0</v>
      </c>
      <c r="S241" s="187">
        <v>1E-3</v>
      </c>
      <c r="T241" s="188">
        <f>S241*H241</f>
        <v>1.3949999999999999E-2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159</v>
      </c>
      <c r="AT241" s="189" t="s">
        <v>154</v>
      </c>
      <c r="AU241" s="189" t="s">
        <v>81</v>
      </c>
      <c r="AY241" s="17" t="s">
        <v>152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79</v>
      </c>
      <c r="BK241" s="190">
        <f>ROUND(I241*H241,2)</f>
        <v>0</v>
      </c>
      <c r="BL241" s="17" t="s">
        <v>159</v>
      </c>
      <c r="BM241" s="189" t="s">
        <v>397</v>
      </c>
    </row>
    <row r="242" spans="1:65" s="2" customFormat="1" ht="11.25">
      <c r="A242" s="34"/>
      <c r="B242" s="35"/>
      <c r="C242" s="36"/>
      <c r="D242" s="191" t="s">
        <v>161</v>
      </c>
      <c r="E242" s="36"/>
      <c r="F242" s="192" t="s">
        <v>398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161</v>
      </c>
      <c r="AU242" s="17" t="s">
        <v>81</v>
      </c>
    </row>
    <row r="243" spans="1:65" s="2" customFormat="1" ht="19.5">
      <c r="A243" s="34"/>
      <c r="B243" s="35"/>
      <c r="C243" s="36"/>
      <c r="D243" s="191" t="s">
        <v>163</v>
      </c>
      <c r="E243" s="36"/>
      <c r="F243" s="196" t="s">
        <v>399</v>
      </c>
      <c r="G243" s="36"/>
      <c r="H243" s="36"/>
      <c r="I243" s="193"/>
      <c r="J243" s="36"/>
      <c r="K243" s="36"/>
      <c r="L243" s="39"/>
      <c r="M243" s="194"/>
      <c r="N243" s="195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163</v>
      </c>
      <c r="AU243" s="17" t="s">
        <v>81</v>
      </c>
    </row>
    <row r="244" spans="1:65" s="13" customFormat="1" ht="11.25">
      <c r="B244" s="197"/>
      <c r="C244" s="198"/>
      <c r="D244" s="191" t="s">
        <v>165</v>
      </c>
      <c r="E244" s="199" t="s">
        <v>19</v>
      </c>
      <c r="F244" s="200" t="s">
        <v>400</v>
      </c>
      <c r="G244" s="198"/>
      <c r="H244" s="201">
        <v>13.95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165</v>
      </c>
      <c r="AU244" s="207" t="s">
        <v>81</v>
      </c>
      <c r="AV244" s="13" t="s">
        <v>81</v>
      </c>
      <c r="AW244" s="13" t="s">
        <v>34</v>
      </c>
      <c r="AX244" s="13" t="s">
        <v>72</v>
      </c>
      <c r="AY244" s="207" t="s">
        <v>152</v>
      </c>
    </row>
    <row r="245" spans="1:65" s="14" customFormat="1" ht="11.25">
      <c r="B245" s="208"/>
      <c r="C245" s="209"/>
      <c r="D245" s="191" t="s">
        <v>165</v>
      </c>
      <c r="E245" s="210" t="s">
        <v>19</v>
      </c>
      <c r="F245" s="211" t="s">
        <v>168</v>
      </c>
      <c r="G245" s="209"/>
      <c r="H245" s="212">
        <v>13.95</v>
      </c>
      <c r="I245" s="213"/>
      <c r="J245" s="209"/>
      <c r="K245" s="209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165</v>
      </c>
      <c r="AU245" s="218" t="s">
        <v>81</v>
      </c>
      <c r="AV245" s="14" t="s">
        <v>159</v>
      </c>
      <c r="AW245" s="14" t="s">
        <v>34</v>
      </c>
      <c r="AX245" s="14" t="s">
        <v>79</v>
      </c>
      <c r="AY245" s="218" t="s">
        <v>152</v>
      </c>
    </row>
    <row r="246" spans="1:65" s="2" customFormat="1" ht="24">
      <c r="A246" s="34"/>
      <c r="B246" s="35"/>
      <c r="C246" s="178" t="s">
        <v>401</v>
      </c>
      <c r="D246" s="178" t="s">
        <v>154</v>
      </c>
      <c r="E246" s="179" t="s">
        <v>402</v>
      </c>
      <c r="F246" s="180" t="s">
        <v>403</v>
      </c>
      <c r="G246" s="181" t="s">
        <v>200</v>
      </c>
      <c r="H246" s="182">
        <v>2.19</v>
      </c>
      <c r="I246" s="183"/>
      <c r="J246" s="184">
        <f>ROUND(I246*H246,2)</f>
        <v>0</v>
      </c>
      <c r="K246" s="180" t="s">
        <v>158</v>
      </c>
      <c r="L246" s="39"/>
      <c r="M246" s="185" t="s">
        <v>19</v>
      </c>
      <c r="N246" s="186" t="s">
        <v>43</v>
      </c>
      <c r="O246" s="64"/>
      <c r="P246" s="187">
        <f>O246*H246</f>
        <v>0</v>
      </c>
      <c r="Q246" s="187">
        <v>0</v>
      </c>
      <c r="R246" s="187">
        <f>Q246*H246</f>
        <v>0</v>
      </c>
      <c r="S246" s="187">
        <v>2.6</v>
      </c>
      <c r="T246" s="188">
        <f>S246*H246</f>
        <v>5.694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159</v>
      </c>
      <c r="AT246" s="189" t="s">
        <v>154</v>
      </c>
      <c r="AU246" s="189" t="s">
        <v>81</v>
      </c>
      <c r="AY246" s="17" t="s">
        <v>152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79</v>
      </c>
      <c r="BK246" s="190">
        <f>ROUND(I246*H246,2)</f>
        <v>0</v>
      </c>
      <c r="BL246" s="17" t="s">
        <v>159</v>
      </c>
      <c r="BM246" s="189" t="s">
        <v>404</v>
      </c>
    </row>
    <row r="247" spans="1:65" s="2" customFormat="1" ht="11.25">
      <c r="A247" s="34"/>
      <c r="B247" s="35"/>
      <c r="C247" s="36"/>
      <c r="D247" s="191" t="s">
        <v>161</v>
      </c>
      <c r="E247" s="36"/>
      <c r="F247" s="192" t="s">
        <v>405</v>
      </c>
      <c r="G247" s="36"/>
      <c r="H247" s="36"/>
      <c r="I247" s="193"/>
      <c r="J247" s="36"/>
      <c r="K247" s="36"/>
      <c r="L247" s="39"/>
      <c r="M247" s="194"/>
      <c r="N247" s="195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161</v>
      </c>
      <c r="AU247" s="17" t="s">
        <v>81</v>
      </c>
    </row>
    <row r="248" spans="1:65" s="2" customFormat="1" ht="19.5">
      <c r="A248" s="34"/>
      <c r="B248" s="35"/>
      <c r="C248" s="36"/>
      <c r="D248" s="191" t="s">
        <v>163</v>
      </c>
      <c r="E248" s="36"/>
      <c r="F248" s="196" t="s">
        <v>406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163</v>
      </c>
      <c r="AU248" s="17" t="s">
        <v>81</v>
      </c>
    </row>
    <row r="249" spans="1:65" s="13" customFormat="1" ht="11.25">
      <c r="B249" s="197"/>
      <c r="C249" s="198"/>
      <c r="D249" s="191" t="s">
        <v>165</v>
      </c>
      <c r="E249" s="199" t="s">
        <v>19</v>
      </c>
      <c r="F249" s="200" t="s">
        <v>407</v>
      </c>
      <c r="G249" s="198"/>
      <c r="H249" s="201">
        <v>2.19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165</v>
      </c>
      <c r="AU249" s="207" t="s">
        <v>81</v>
      </c>
      <c r="AV249" s="13" t="s">
        <v>81</v>
      </c>
      <c r="AW249" s="13" t="s">
        <v>34</v>
      </c>
      <c r="AX249" s="13" t="s">
        <v>72</v>
      </c>
      <c r="AY249" s="207" t="s">
        <v>152</v>
      </c>
    </row>
    <row r="250" spans="1:65" s="14" customFormat="1" ht="11.25">
      <c r="B250" s="208"/>
      <c r="C250" s="209"/>
      <c r="D250" s="191" t="s">
        <v>165</v>
      </c>
      <c r="E250" s="210" t="s">
        <v>19</v>
      </c>
      <c r="F250" s="211" t="s">
        <v>408</v>
      </c>
      <c r="G250" s="209"/>
      <c r="H250" s="212">
        <v>2.19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165</v>
      </c>
      <c r="AU250" s="218" t="s">
        <v>81</v>
      </c>
      <c r="AV250" s="14" t="s">
        <v>159</v>
      </c>
      <c r="AW250" s="14" t="s">
        <v>34</v>
      </c>
      <c r="AX250" s="14" t="s">
        <v>79</v>
      </c>
      <c r="AY250" s="218" t="s">
        <v>152</v>
      </c>
    </row>
    <row r="251" spans="1:65" s="2" customFormat="1" ht="24">
      <c r="A251" s="34"/>
      <c r="B251" s="35"/>
      <c r="C251" s="178" t="s">
        <v>409</v>
      </c>
      <c r="D251" s="178" t="s">
        <v>154</v>
      </c>
      <c r="E251" s="179" t="s">
        <v>410</v>
      </c>
      <c r="F251" s="180" t="s">
        <v>411</v>
      </c>
      <c r="G251" s="181" t="s">
        <v>200</v>
      </c>
      <c r="H251" s="182">
        <v>2.19</v>
      </c>
      <c r="I251" s="183"/>
      <c r="J251" s="184">
        <f>ROUND(I251*H251,2)</f>
        <v>0</v>
      </c>
      <c r="K251" s="180" t="s">
        <v>158</v>
      </c>
      <c r="L251" s="39"/>
      <c r="M251" s="185" t="s">
        <v>19</v>
      </c>
      <c r="N251" s="186" t="s">
        <v>43</v>
      </c>
      <c r="O251" s="64"/>
      <c r="P251" s="187">
        <f>O251*H251</f>
        <v>0</v>
      </c>
      <c r="Q251" s="187">
        <v>3.6889999999999999E-2</v>
      </c>
      <c r="R251" s="187">
        <f>Q251*H251</f>
        <v>8.0789100000000003E-2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159</v>
      </c>
      <c r="AT251" s="189" t="s">
        <v>154</v>
      </c>
      <c r="AU251" s="189" t="s">
        <v>81</v>
      </c>
      <c r="AY251" s="17" t="s">
        <v>152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79</v>
      </c>
      <c r="BK251" s="190">
        <f>ROUND(I251*H251,2)</f>
        <v>0</v>
      </c>
      <c r="BL251" s="17" t="s">
        <v>159</v>
      </c>
      <c r="BM251" s="189" t="s">
        <v>412</v>
      </c>
    </row>
    <row r="252" spans="1:65" s="2" customFormat="1" ht="11.25">
      <c r="A252" s="34"/>
      <c r="B252" s="35"/>
      <c r="C252" s="36"/>
      <c r="D252" s="191" t="s">
        <v>161</v>
      </c>
      <c r="E252" s="36"/>
      <c r="F252" s="192" t="s">
        <v>411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161</v>
      </c>
      <c r="AU252" s="17" t="s">
        <v>81</v>
      </c>
    </row>
    <row r="253" spans="1:65" s="2" customFormat="1" ht="19.5">
      <c r="A253" s="34"/>
      <c r="B253" s="35"/>
      <c r="C253" s="36"/>
      <c r="D253" s="191" t="s">
        <v>163</v>
      </c>
      <c r="E253" s="36"/>
      <c r="F253" s="196" t="s">
        <v>406</v>
      </c>
      <c r="G253" s="36"/>
      <c r="H253" s="36"/>
      <c r="I253" s="193"/>
      <c r="J253" s="36"/>
      <c r="K253" s="36"/>
      <c r="L253" s="39"/>
      <c r="M253" s="194"/>
      <c r="N253" s="195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163</v>
      </c>
      <c r="AU253" s="17" t="s">
        <v>81</v>
      </c>
    </row>
    <row r="254" spans="1:65" s="2" customFormat="1" ht="24">
      <c r="A254" s="34"/>
      <c r="B254" s="35"/>
      <c r="C254" s="178" t="s">
        <v>413</v>
      </c>
      <c r="D254" s="178" t="s">
        <v>154</v>
      </c>
      <c r="E254" s="179" t="s">
        <v>414</v>
      </c>
      <c r="F254" s="180" t="s">
        <v>415</v>
      </c>
      <c r="G254" s="181" t="s">
        <v>157</v>
      </c>
      <c r="H254" s="182">
        <v>13.337999999999999</v>
      </c>
      <c r="I254" s="183"/>
      <c r="J254" s="184">
        <f>ROUND(I254*H254,2)</f>
        <v>0</v>
      </c>
      <c r="K254" s="180" t="s">
        <v>158</v>
      </c>
      <c r="L254" s="39"/>
      <c r="M254" s="185" t="s">
        <v>19</v>
      </c>
      <c r="N254" s="186" t="s">
        <v>43</v>
      </c>
      <c r="O254" s="64"/>
      <c r="P254" s="187">
        <f>O254*H254</f>
        <v>0</v>
      </c>
      <c r="Q254" s="187">
        <v>0</v>
      </c>
      <c r="R254" s="187">
        <f>Q254*H254</f>
        <v>0</v>
      </c>
      <c r="S254" s="187">
        <v>7.7899999999999997E-2</v>
      </c>
      <c r="T254" s="188">
        <f>S254*H254</f>
        <v>1.0390301999999998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159</v>
      </c>
      <c r="AT254" s="189" t="s">
        <v>154</v>
      </c>
      <c r="AU254" s="189" t="s">
        <v>81</v>
      </c>
      <c r="AY254" s="17" t="s">
        <v>152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7" t="s">
        <v>79</v>
      </c>
      <c r="BK254" s="190">
        <f>ROUND(I254*H254,2)</f>
        <v>0</v>
      </c>
      <c r="BL254" s="17" t="s">
        <v>159</v>
      </c>
      <c r="BM254" s="189" t="s">
        <v>416</v>
      </c>
    </row>
    <row r="255" spans="1:65" s="2" customFormat="1" ht="29.25">
      <c r="A255" s="34"/>
      <c r="B255" s="35"/>
      <c r="C255" s="36"/>
      <c r="D255" s="191" t="s">
        <v>161</v>
      </c>
      <c r="E255" s="36"/>
      <c r="F255" s="192" t="s">
        <v>417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161</v>
      </c>
      <c r="AU255" s="17" t="s">
        <v>81</v>
      </c>
    </row>
    <row r="256" spans="1:65" s="2" customFormat="1" ht="19.5">
      <c r="A256" s="34"/>
      <c r="B256" s="35"/>
      <c r="C256" s="36"/>
      <c r="D256" s="191" t="s">
        <v>163</v>
      </c>
      <c r="E256" s="36"/>
      <c r="F256" s="196" t="s">
        <v>418</v>
      </c>
      <c r="G256" s="36"/>
      <c r="H256" s="36"/>
      <c r="I256" s="193"/>
      <c r="J256" s="36"/>
      <c r="K256" s="36"/>
      <c r="L256" s="39"/>
      <c r="M256" s="194"/>
      <c r="N256" s="195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163</v>
      </c>
      <c r="AU256" s="17" t="s">
        <v>81</v>
      </c>
    </row>
    <row r="257" spans="1:65" s="13" customFormat="1" ht="11.25">
      <c r="B257" s="197"/>
      <c r="C257" s="198"/>
      <c r="D257" s="191" t="s">
        <v>165</v>
      </c>
      <c r="E257" s="199" t="s">
        <v>19</v>
      </c>
      <c r="F257" s="200" t="s">
        <v>419</v>
      </c>
      <c r="G257" s="198"/>
      <c r="H257" s="201">
        <v>13.337999999999999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165</v>
      </c>
      <c r="AU257" s="207" t="s">
        <v>81</v>
      </c>
      <c r="AV257" s="13" t="s">
        <v>81</v>
      </c>
      <c r="AW257" s="13" t="s">
        <v>34</v>
      </c>
      <c r="AX257" s="13" t="s">
        <v>72</v>
      </c>
      <c r="AY257" s="207" t="s">
        <v>152</v>
      </c>
    </row>
    <row r="258" spans="1:65" s="14" customFormat="1" ht="11.25">
      <c r="B258" s="208"/>
      <c r="C258" s="209"/>
      <c r="D258" s="191" t="s">
        <v>165</v>
      </c>
      <c r="E258" s="210" t="s">
        <v>19</v>
      </c>
      <c r="F258" s="211" t="s">
        <v>168</v>
      </c>
      <c r="G258" s="209"/>
      <c r="H258" s="212">
        <v>13.337999999999999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165</v>
      </c>
      <c r="AU258" s="218" t="s">
        <v>81</v>
      </c>
      <c r="AV258" s="14" t="s">
        <v>159</v>
      </c>
      <c r="AW258" s="14" t="s">
        <v>34</v>
      </c>
      <c r="AX258" s="14" t="s">
        <v>79</v>
      </c>
      <c r="AY258" s="218" t="s">
        <v>152</v>
      </c>
    </row>
    <row r="259" spans="1:65" s="2" customFormat="1" ht="24">
      <c r="A259" s="34"/>
      <c r="B259" s="35"/>
      <c r="C259" s="178" t="s">
        <v>420</v>
      </c>
      <c r="D259" s="178" t="s">
        <v>154</v>
      </c>
      <c r="E259" s="179" t="s">
        <v>421</v>
      </c>
      <c r="F259" s="180" t="s">
        <v>422</v>
      </c>
      <c r="G259" s="181" t="s">
        <v>200</v>
      </c>
      <c r="H259" s="182">
        <v>15.183999999999999</v>
      </c>
      <c r="I259" s="183"/>
      <c r="J259" s="184">
        <f>ROUND(I259*H259,2)</f>
        <v>0</v>
      </c>
      <c r="K259" s="180" t="s">
        <v>158</v>
      </c>
      <c r="L259" s="39"/>
      <c r="M259" s="185" t="s">
        <v>19</v>
      </c>
      <c r="N259" s="186" t="s">
        <v>43</v>
      </c>
      <c r="O259" s="64"/>
      <c r="P259" s="187">
        <f>O259*H259</f>
        <v>0</v>
      </c>
      <c r="Q259" s="187">
        <v>0.50375000000000003</v>
      </c>
      <c r="R259" s="187">
        <f>Q259*H259</f>
        <v>7.6489400000000005</v>
      </c>
      <c r="S259" s="187">
        <v>2.5</v>
      </c>
      <c r="T259" s="188">
        <f>S259*H259</f>
        <v>37.96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159</v>
      </c>
      <c r="AT259" s="189" t="s">
        <v>154</v>
      </c>
      <c r="AU259" s="189" t="s">
        <v>81</v>
      </c>
      <c r="AY259" s="17" t="s">
        <v>152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79</v>
      </c>
      <c r="BK259" s="190">
        <f>ROUND(I259*H259,2)</f>
        <v>0</v>
      </c>
      <c r="BL259" s="17" t="s">
        <v>159</v>
      </c>
      <c r="BM259" s="189" t="s">
        <v>423</v>
      </c>
    </row>
    <row r="260" spans="1:65" s="2" customFormat="1" ht="11.25">
      <c r="A260" s="34"/>
      <c r="B260" s="35"/>
      <c r="C260" s="36"/>
      <c r="D260" s="191" t="s">
        <v>161</v>
      </c>
      <c r="E260" s="36"/>
      <c r="F260" s="192" t="s">
        <v>424</v>
      </c>
      <c r="G260" s="36"/>
      <c r="H260" s="36"/>
      <c r="I260" s="193"/>
      <c r="J260" s="36"/>
      <c r="K260" s="36"/>
      <c r="L260" s="39"/>
      <c r="M260" s="194"/>
      <c r="N260" s="195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161</v>
      </c>
      <c r="AU260" s="17" t="s">
        <v>81</v>
      </c>
    </row>
    <row r="261" spans="1:65" s="2" customFormat="1" ht="29.25">
      <c r="A261" s="34"/>
      <c r="B261" s="35"/>
      <c r="C261" s="36"/>
      <c r="D261" s="191" t="s">
        <v>163</v>
      </c>
      <c r="E261" s="36"/>
      <c r="F261" s="196" t="s">
        <v>425</v>
      </c>
      <c r="G261" s="36"/>
      <c r="H261" s="36"/>
      <c r="I261" s="193"/>
      <c r="J261" s="36"/>
      <c r="K261" s="36"/>
      <c r="L261" s="39"/>
      <c r="M261" s="194"/>
      <c r="N261" s="195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163</v>
      </c>
      <c r="AU261" s="17" t="s">
        <v>81</v>
      </c>
    </row>
    <row r="262" spans="1:65" s="13" customFormat="1" ht="11.25">
      <c r="B262" s="197"/>
      <c r="C262" s="198"/>
      <c r="D262" s="191" t="s">
        <v>165</v>
      </c>
      <c r="E262" s="199" t="s">
        <v>19</v>
      </c>
      <c r="F262" s="200" t="s">
        <v>426</v>
      </c>
      <c r="G262" s="198"/>
      <c r="H262" s="201">
        <v>14.162000000000001</v>
      </c>
      <c r="I262" s="202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165</v>
      </c>
      <c r="AU262" s="207" t="s">
        <v>81</v>
      </c>
      <c r="AV262" s="13" t="s">
        <v>81</v>
      </c>
      <c r="AW262" s="13" t="s">
        <v>34</v>
      </c>
      <c r="AX262" s="13" t="s">
        <v>72</v>
      </c>
      <c r="AY262" s="207" t="s">
        <v>152</v>
      </c>
    </row>
    <row r="263" spans="1:65" s="13" customFormat="1" ht="11.25">
      <c r="B263" s="197"/>
      <c r="C263" s="198"/>
      <c r="D263" s="191" t="s">
        <v>165</v>
      </c>
      <c r="E263" s="199" t="s">
        <v>19</v>
      </c>
      <c r="F263" s="200" t="s">
        <v>427</v>
      </c>
      <c r="G263" s="198"/>
      <c r="H263" s="201">
        <v>1.022</v>
      </c>
      <c r="I263" s="202"/>
      <c r="J263" s="198"/>
      <c r="K263" s="198"/>
      <c r="L263" s="203"/>
      <c r="M263" s="204"/>
      <c r="N263" s="205"/>
      <c r="O263" s="205"/>
      <c r="P263" s="205"/>
      <c r="Q263" s="205"/>
      <c r="R263" s="205"/>
      <c r="S263" s="205"/>
      <c r="T263" s="206"/>
      <c r="AT263" s="207" t="s">
        <v>165</v>
      </c>
      <c r="AU263" s="207" t="s">
        <v>81</v>
      </c>
      <c r="AV263" s="13" t="s">
        <v>81</v>
      </c>
      <c r="AW263" s="13" t="s">
        <v>34</v>
      </c>
      <c r="AX263" s="13" t="s">
        <v>72</v>
      </c>
      <c r="AY263" s="207" t="s">
        <v>152</v>
      </c>
    </row>
    <row r="264" spans="1:65" s="14" customFormat="1" ht="11.25">
      <c r="B264" s="208"/>
      <c r="C264" s="209"/>
      <c r="D264" s="191" t="s">
        <v>165</v>
      </c>
      <c r="E264" s="210" t="s">
        <v>19</v>
      </c>
      <c r="F264" s="211" t="s">
        <v>168</v>
      </c>
      <c r="G264" s="209"/>
      <c r="H264" s="212">
        <v>15.184000000000001</v>
      </c>
      <c r="I264" s="213"/>
      <c r="J264" s="209"/>
      <c r="K264" s="209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165</v>
      </c>
      <c r="AU264" s="218" t="s">
        <v>81</v>
      </c>
      <c r="AV264" s="14" t="s">
        <v>159</v>
      </c>
      <c r="AW264" s="14" t="s">
        <v>34</v>
      </c>
      <c r="AX264" s="14" t="s">
        <v>79</v>
      </c>
      <c r="AY264" s="218" t="s">
        <v>152</v>
      </c>
    </row>
    <row r="265" spans="1:65" s="2" customFormat="1" ht="21.75" customHeight="1">
      <c r="A265" s="34"/>
      <c r="B265" s="35"/>
      <c r="C265" s="178" t="s">
        <v>428</v>
      </c>
      <c r="D265" s="178" t="s">
        <v>154</v>
      </c>
      <c r="E265" s="179" t="s">
        <v>429</v>
      </c>
      <c r="F265" s="180" t="s">
        <v>430</v>
      </c>
      <c r="G265" s="181" t="s">
        <v>200</v>
      </c>
      <c r="H265" s="182">
        <v>15.183999999999999</v>
      </c>
      <c r="I265" s="183"/>
      <c r="J265" s="184">
        <f>ROUND(I265*H265,2)</f>
        <v>0</v>
      </c>
      <c r="K265" s="180" t="s">
        <v>158</v>
      </c>
      <c r="L265" s="39"/>
      <c r="M265" s="185" t="s">
        <v>19</v>
      </c>
      <c r="N265" s="186" t="s">
        <v>43</v>
      </c>
      <c r="O265" s="64"/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159</v>
      </c>
      <c r="AT265" s="189" t="s">
        <v>154</v>
      </c>
      <c r="AU265" s="189" t="s">
        <v>81</v>
      </c>
      <c r="AY265" s="17" t="s">
        <v>152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7" t="s">
        <v>79</v>
      </c>
      <c r="BK265" s="190">
        <f>ROUND(I265*H265,2)</f>
        <v>0</v>
      </c>
      <c r="BL265" s="17" t="s">
        <v>159</v>
      </c>
      <c r="BM265" s="189" t="s">
        <v>431</v>
      </c>
    </row>
    <row r="266" spans="1:65" s="2" customFormat="1" ht="19.5">
      <c r="A266" s="34"/>
      <c r="B266" s="35"/>
      <c r="C266" s="36"/>
      <c r="D266" s="191" t="s">
        <v>161</v>
      </c>
      <c r="E266" s="36"/>
      <c r="F266" s="192" t="s">
        <v>432</v>
      </c>
      <c r="G266" s="36"/>
      <c r="H266" s="36"/>
      <c r="I266" s="193"/>
      <c r="J266" s="36"/>
      <c r="K266" s="36"/>
      <c r="L266" s="39"/>
      <c r="M266" s="194"/>
      <c r="N266" s="19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161</v>
      </c>
      <c r="AU266" s="17" t="s">
        <v>81</v>
      </c>
    </row>
    <row r="267" spans="1:65" s="2" customFormat="1" ht="24">
      <c r="A267" s="34"/>
      <c r="B267" s="35"/>
      <c r="C267" s="178" t="s">
        <v>433</v>
      </c>
      <c r="D267" s="178" t="s">
        <v>154</v>
      </c>
      <c r="E267" s="179" t="s">
        <v>434</v>
      </c>
      <c r="F267" s="180" t="s">
        <v>435</v>
      </c>
      <c r="G267" s="181" t="s">
        <v>157</v>
      </c>
      <c r="H267" s="182">
        <v>53.35</v>
      </c>
      <c r="I267" s="183"/>
      <c r="J267" s="184">
        <f>ROUND(I267*H267,2)</f>
        <v>0</v>
      </c>
      <c r="K267" s="180" t="s">
        <v>158</v>
      </c>
      <c r="L267" s="39"/>
      <c r="M267" s="185" t="s">
        <v>19</v>
      </c>
      <c r="N267" s="186" t="s">
        <v>43</v>
      </c>
      <c r="O267" s="64"/>
      <c r="P267" s="187">
        <f>O267*H267</f>
        <v>0</v>
      </c>
      <c r="Q267" s="187">
        <v>7.8163999999999997E-2</v>
      </c>
      <c r="R267" s="187">
        <f>Q267*H267</f>
        <v>4.1700493999999999</v>
      </c>
      <c r="S267" s="187">
        <v>0</v>
      </c>
      <c r="T267" s="18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159</v>
      </c>
      <c r="AT267" s="189" t="s">
        <v>154</v>
      </c>
      <c r="AU267" s="189" t="s">
        <v>81</v>
      </c>
      <c r="AY267" s="17" t="s">
        <v>152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79</v>
      </c>
      <c r="BK267" s="190">
        <f>ROUND(I267*H267,2)</f>
        <v>0</v>
      </c>
      <c r="BL267" s="17" t="s">
        <v>159</v>
      </c>
      <c r="BM267" s="189" t="s">
        <v>436</v>
      </c>
    </row>
    <row r="268" spans="1:65" s="2" customFormat="1" ht="19.5">
      <c r="A268" s="34"/>
      <c r="B268" s="35"/>
      <c r="C268" s="36"/>
      <c r="D268" s="191" t="s">
        <v>161</v>
      </c>
      <c r="E268" s="36"/>
      <c r="F268" s="192" t="s">
        <v>437</v>
      </c>
      <c r="G268" s="36"/>
      <c r="H268" s="36"/>
      <c r="I268" s="193"/>
      <c r="J268" s="36"/>
      <c r="K268" s="36"/>
      <c r="L268" s="39"/>
      <c r="M268" s="194"/>
      <c r="N268" s="195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161</v>
      </c>
      <c r="AU268" s="17" t="s">
        <v>81</v>
      </c>
    </row>
    <row r="269" spans="1:65" s="2" customFormat="1" ht="19.5">
      <c r="A269" s="34"/>
      <c r="B269" s="35"/>
      <c r="C269" s="36"/>
      <c r="D269" s="191" t="s">
        <v>163</v>
      </c>
      <c r="E269" s="36"/>
      <c r="F269" s="196" t="s">
        <v>438</v>
      </c>
      <c r="G269" s="36"/>
      <c r="H269" s="36"/>
      <c r="I269" s="193"/>
      <c r="J269" s="36"/>
      <c r="K269" s="36"/>
      <c r="L269" s="39"/>
      <c r="M269" s="194"/>
      <c r="N269" s="19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163</v>
      </c>
      <c r="AU269" s="17" t="s">
        <v>81</v>
      </c>
    </row>
    <row r="270" spans="1:65" s="13" customFormat="1" ht="11.25">
      <c r="B270" s="197"/>
      <c r="C270" s="198"/>
      <c r="D270" s="191" t="s">
        <v>165</v>
      </c>
      <c r="E270" s="199" t="s">
        <v>19</v>
      </c>
      <c r="F270" s="200" t="s">
        <v>362</v>
      </c>
      <c r="G270" s="198"/>
      <c r="H270" s="201">
        <v>53.35</v>
      </c>
      <c r="I270" s="202"/>
      <c r="J270" s="198"/>
      <c r="K270" s="198"/>
      <c r="L270" s="203"/>
      <c r="M270" s="204"/>
      <c r="N270" s="205"/>
      <c r="O270" s="205"/>
      <c r="P270" s="205"/>
      <c r="Q270" s="205"/>
      <c r="R270" s="205"/>
      <c r="S270" s="205"/>
      <c r="T270" s="206"/>
      <c r="AT270" s="207" t="s">
        <v>165</v>
      </c>
      <c r="AU270" s="207" t="s">
        <v>81</v>
      </c>
      <c r="AV270" s="13" t="s">
        <v>81</v>
      </c>
      <c r="AW270" s="13" t="s">
        <v>34</v>
      </c>
      <c r="AX270" s="13" t="s">
        <v>72</v>
      </c>
      <c r="AY270" s="207" t="s">
        <v>152</v>
      </c>
    </row>
    <row r="271" spans="1:65" s="14" customFormat="1" ht="11.25">
      <c r="B271" s="208"/>
      <c r="C271" s="209"/>
      <c r="D271" s="191" t="s">
        <v>165</v>
      </c>
      <c r="E271" s="210" t="s">
        <v>19</v>
      </c>
      <c r="F271" s="211" t="s">
        <v>168</v>
      </c>
      <c r="G271" s="209"/>
      <c r="H271" s="212">
        <v>53.35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165</v>
      </c>
      <c r="AU271" s="218" t="s">
        <v>81</v>
      </c>
      <c r="AV271" s="14" t="s">
        <v>159</v>
      </c>
      <c r="AW271" s="14" t="s">
        <v>34</v>
      </c>
      <c r="AX271" s="14" t="s">
        <v>79</v>
      </c>
      <c r="AY271" s="218" t="s">
        <v>152</v>
      </c>
    </row>
    <row r="272" spans="1:65" s="2" customFormat="1" ht="16.5" customHeight="1">
      <c r="A272" s="34"/>
      <c r="B272" s="35"/>
      <c r="C272" s="178" t="s">
        <v>439</v>
      </c>
      <c r="D272" s="178" t="s">
        <v>154</v>
      </c>
      <c r="E272" s="179" t="s">
        <v>440</v>
      </c>
      <c r="F272" s="180" t="s">
        <v>441</v>
      </c>
      <c r="G272" s="181" t="s">
        <v>157</v>
      </c>
      <c r="H272" s="182">
        <v>13.317</v>
      </c>
      <c r="I272" s="183"/>
      <c r="J272" s="184">
        <f>ROUND(I272*H272,2)</f>
        <v>0</v>
      </c>
      <c r="K272" s="180" t="s">
        <v>158</v>
      </c>
      <c r="L272" s="39"/>
      <c r="M272" s="185" t="s">
        <v>19</v>
      </c>
      <c r="N272" s="186" t="s">
        <v>43</v>
      </c>
      <c r="O272" s="64"/>
      <c r="P272" s="187">
        <f>O272*H272</f>
        <v>0</v>
      </c>
      <c r="Q272" s="187">
        <v>0</v>
      </c>
      <c r="R272" s="187">
        <f>Q272*H272</f>
        <v>0</v>
      </c>
      <c r="S272" s="187">
        <v>0.188</v>
      </c>
      <c r="T272" s="188">
        <f>S272*H272</f>
        <v>2.5035959999999999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159</v>
      </c>
      <c r="AT272" s="189" t="s">
        <v>154</v>
      </c>
      <c r="AU272" s="189" t="s">
        <v>81</v>
      </c>
      <c r="AY272" s="17" t="s">
        <v>152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7" t="s">
        <v>79</v>
      </c>
      <c r="BK272" s="190">
        <f>ROUND(I272*H272,2)</f>
        <v>0</v>
      </c>
      <c r="BL272" s="17" t="s">
        <v>159</v>
      </c>
      <c r="BM272" s="189" t="s">
        <v>442</v>
      </c>
    </row>
    <row r="273" spans="1:65" s="2" customFormat="1" ht="11.25">
      <c r="A273" s="34"/>
      <c r="B273" s="35"/>
      <c r="C273" s="36"/>
      <c r="D273" s="191" t="s">
        <v>161</v>
      </c>
      <c r="E273" s="36"/>
      <c r="F273" s="192" t="s">
        <v>443</v>
      </c>
      <c r="G273" s="36"/>
      <c r="H273" s="36"/>
      <c r="I273" s="193"/>
      <c r="J273" s="36"/>
      <c r="K273" s="36"/>
      <c r="L273" s="39"/>
      <c r="M273" s="194"/>
      <c r="N273" s="195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161</v>
      </c>
      <c r="AU273" s="17" t="s">
        <v>81</v>
      </c>
    </row>
    <row r="274" spans="1:65" s="13" customFormat="1" ht="11.25">
      <c r="B274" s="197"/>
      <c r="C274" s="198"/>
      <c r="D274" s="191" t="s">
        <v>165</v>
      </c>
      <c r="E274" s="199" t="s">
        <v>19</v>
      </c>
      <c r="F274" s="200" t="s">
        <v>444</v>
      </c>
      <c r="G274" s="198"/>
      <c r="H274" s="201">
        <v>7.2910000000000004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165</v>
      </c>
      <c r="AU274" s="207" t="s">
        <v>81</v>
      </c>
      <c r="AV274" s="13" t="s">
        <v>81</v>
      </c>
      <c r="AW274" s="13" t="s">
        <v>34</v>
      </c>
      <c r="AX274" s="13" t="s">
        <v>72</v>
      </c>
      <c r="AY274" s="207" t="s">
        <v>152</v>
      </c>
    </row>
    <row r="275" spans="1:65" s="13" customFormat="1" ht="11.25">
      <c r="B275" s="197"/>
      <c r="C275" s="198"/>
      <c r="D275" s="191" t="s">
        <v>165</v>
      </c>
      <c r="E275" s="199" t="s">
        <v>19</v>
      </c>
      <c r="F275" s="200" t="s">
        <v>445</v>
      </c>
      <c r="G275" s="198"/>
      <c r="H275" s="201">
        <v>1.3759999999999999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165</v>
      </c>
      <c r="AU275" s="207" t="s">
        <v>81</v>
      </c>
      <c r="AV275" s="13" t="s">
        <v>81</v>
      </c>
      <c r="AW275" s="13" t="s">
        <v>34</v>
      </c>
      <c r="AX275" s="13" t="s">
        <v>72</v>
      </c>
      <c r="AY275" s="207" t="s">
        <v>152</v>
      </c>
    </row>
    <row r="276" spans="1:65" s="13" customFormat="1" ht="11.25">
      <c r="B276" s="197"/>
      <c r="C276" s="198"/>
      <c r="D276" s="191" t="s">
        <v>165</v>
      </c>
      <c r="E276" s="199" t="s">
        <v>19</v>
      </c>
      <c r="F276" s="200" t="s">
        <v>446</v>
      </c>
      <c r="G276" s="198"/>
      <c r="H276" s="201">
        <v>4.6500000000000004</v>
      </c>
      <c r="I276" s="202"/>
      <c r="J276" s="198"/>
      <c r="K276" s="198"/>
      <c r="L276" s="203"/>
      <c r="M276" s="204"/>
      <c r="N276" s="205"/>
      <c r="O276" s="205"/>
      <c r="P276" s="205"/>
      <c r="Q276" s="205"/>
      <c r="R276" s="205"/>
      <c r="S276" s="205"/>
      <c r="T276" s="206"/>
      <c r="AT276" s="207" t="s">
        <v>165</v>
      </c>
      <c r="AU276" s="207" t="s">
        <v>81</v>
      </c>
      <c r="AV276" s="13" t="s">
        <v>81</v>
      </c>
      <c r="AW276" s="13" t="s">
        <v>34</v>
      </c>
      <c r="AX276" s="13" t="s">
        <v>72</v>
      </c>
      <c r="AY276" s="207" t="s">
        <v>152</v>
      </c>
    </row>
    <row r="277" spans="1:65" s="14" customFormat="1" ht="11.25">
      <c r="B277" s="208"/>
      <c r="C277" s="209"/>
      <c r="D277" s="191" t="s">
        <v>165</v>
      </c>
      <c r="E277" s="210" t="s">
        <v>19</v>
      </c>
      <c r="F277" s="211" t="s">
        <v>168</v>
      </c>
      <c r="G277" s="209"/>
      <c r="H277" s="212">
        <v>13.317</v>
      </c>
      <c r="I277" s="213"/>
      <c r="J277" s="209"/>
      <c r="K277" s="209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165</v>
      </c>
      <c r="AU277" s="218" t="s">
        <v>81</v>
      </c>
      <c r="AV277" s="14" t="s">
        <v>159</v>
      </c>
      <c r="AW277" s="14" t="s">
        <v>34</v>
      </c>
      <c r="AX277" s="14" t="s">
        <v>79</v>
      </c>
      <c r="AY277" s="218" t="s">
        <v>152</v>
      </c>
    </row>
    <row r="278" spans="1:65" s="2" customFormat="1" ht="24">
      <c r="A278" s="34"/>
      <c r="B278" s="35"/>
      <c r="C278" s="178" t="s">
        <v>447</v>
      </c>
      <c r="D278" s="178" t="s">
        <v>154</v>
      </c>
      <c r="E278" s="179" t="s">
        <v>448</v>
      </c>
      <c r="F278" s="180" t="s">
        <v>449</v>
      </c>
      <c r="G278" s="181" t="s">
        <v>157</v>
      </c>
      <c r="H278" s="182">
        <v>13.317</v>
      </c>
      <c r="I278" s="183"/>
      <c r="J278" s="184">
        <f>ROUND(I278*H278,2)</f>
        <v>0</v>
      </c>
      <c r="K278" s="180" t="s">
        <v>158</v>
      </c>
      <c r="L278" s="39"/>
      <c r="M278" s="185" t="s">
        <v>19</v>
      </c>
      <c r="N278" s="186" t="s">
        <v>43</v>
      </c>
      <c r="O278" s="64"/>
      <c r="P278" s="187">
        <f>O278*H278</f>
        <v>0</v>
      </c>
      <c r="Q278" s="187">
        <v>0.15959999999999999</v>
      </c>
      <c r="R278" s="187">
        <f>Q278*H278</f>
        <v>2.1253932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159</v>
      </c>
      <c r="AT278" s="189" t="s">
        <v>154</v>
      </c>
      <c r="AU278" s="189" t="s">
        <v>81</v>
      </c>
      <c r="AY278" s="17" t="s">
        <v>152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79</v>
      </c>
      <c r="BK278" s="190">
        <f>ROUND(I278*H278,2)</f>
        <v>0</v>
      </c>
      <c r="BL278" s="17" t="s">
        <v>159</v>
      </c>
      <c r="BM278" s="189" t="s">
        <v>450</v>
      </c>
    </row>
    <row r="279" spans="1:65" s="2" customFormat="1" ht="19.5">
      <c r="A279" s="34"/>
      <c r="B279" s="35"/>
      <c r="C279" s="36"/>
      <c r="D279" s="191" t="s">
        <v>161</v>
      </c>
      <c r="E279" s="36"/>
      <c r="F279" s="192" t="s">
        <v>451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161</v>
      </c>
      <c r="AU279" s="17" t="s">
        <v>81</v>
      </c>
    </row>
    <row r="280" spans="1:65" s="13" customFormat="1" ht="11.25">
      <c r="B280" s="197"/>
      <c r="C280" s="198"/>
      <c r="D280" s="191" t="s">
        <v>165</v>
      </c>
      <c r="E280" s="199" t="s">
        <v>19</v>
      </c>
      <c r="F280" s="200" t="s">
        <v>444</v>
      </c>
      <c r="G280" s="198"/>
      <c r="H280" s="201">
        <v>7.2910000000000004</v>
      </c>
      <c r="I280" s="202"/>
      <c r="J280" s="198"/>
      <c r="K280" s="198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165</v>
      </c>
      <c r="AU280" s="207" t="s">
        <v>81</v>
      </c>
      <c r="AV280" s="13" t="s">
        <v>81</v>
      </c>
      <c r="AW280" s="13" t="s">
        <v>34</v>
      </c>
      <c r="AX280" s="13" t="s">
        <v>72</v>
      </c>
      <c r="AY280" s="207" t="s">
        <v>152</v>
      </c>
    </row>
    <row r="281" spans="1:65" s="13" customFormat="1" ht="11.25">
      <c r="B281" s="197"/>
      <c r="C281" s="198"/>
      <c r="D281" s="191" t="s">
        <v>165</v>
      </c>
      <c r="E281" s="199" t="s">
        <v>19</v>
      </c>
      <c r="F281" s="200" t="s">
        <v>445</v>
      </c>
      <c r="G281" s="198"/>
      <c r="H281" s="201">
        <v>1.3759999999999999</v>
      </c>
      <c r="I281" s="202"/>
      <c r="J281" s="198"/>
      <c r="K281" s="198"/>
      <c r="L281" s="203"/>
      <c r="M281" s="204"/>
      <c r="N281" s="205"/>
      <c r="O281" s="205"/>
      <c r="P281" s="205"/>
      <c r="Q281" s="205"/>
      <c r="R281" s="205"/>
      <c r="S281" s="205"/>
      <c r="T281" s="206"/>
      <c r="AT281" s="207" t="s">
        <v>165</v>
      </c>
      <c r="AU281" s="207" t="s">
        <v>81</v>
      </c>
      <c r="AV281" s="13" t="s">
        <v>81</v>
      </c>
      <c r="AW281" s="13" t="s">
        <v>34</v>
      </c>
      <c r="AX281" s="13" t="s">
        <v>72</v>
      </c>
      <c r="AY281" s="207" t="s">
        <v>152</v>
      </c>
    </row>
    <row r="282" spans="1:65" s="13" customFormat="1" ht="11.25">
      <c r="B282" s="197"/>
      <c r="C282" s="198"/>
      <c r="D282" s="191" t="s">
        <v>165</v>
      </c>
      <c r="E282" s="199" t="s">
        <v>19</v>
      </c>
      <c r="F282" s="200" t="s">
        <v>446</v>
      </c>
      <c r="G282" s="198"/>
      <c r="H282" s="201">
        <v>4.6500000000000004</v>
      </c>
      <c r="I282" s="202"/>
      <c r="J282" s="198"/>
      <c r="K282" s="198"/>
      <c r="L282" s="203"/>
      <c r="M282" s="204"/>
      <c r="N282" s="205"/>
      <c r="O282" s="205"/>
      <c r="P282" s="205"/>
      <c r="Q282" s="205"/>
      <c r="R282" s="205"/>
      <c r="S282" s="205"/>
      <c r="T282" s="206"/>
      <c r="AT282" s="207" t="s">
        <v>165</v>
      </c>
      <c r="AU282" s="207" t="s">
        <v>81</v>
      </c>
      <c r="AV282" s="13" t="s">
        <v>81</v>
      </c>
      <c r="AW282" s="13" t="s">
        <v>34</v>
      </c>
      <c r="AX282" s="13" t="s">
        <v>72</v>
      </c>
      <c r="AY282" s="207" t="s">
        <v>152</v>
      </c>
    </row>
    <row r="283" spans="1:65" s="14" customFormat="1" ht="11.25">
      <c r="B283" s="208"/>
      <c r="C283" s="209"/>
      <c r="D283" s="191" t="s">
        <v>165</v>
      </c>
      <c r="E283" s="210" t="s">
        <v>19</v>
      </c>
      <c r="F283" s="211" t="s">
        <v>168</v>
      </c>
      <c r="G283" s="209"/>
      <c r="H283" s="212">
        <v>13.317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165</v>
      </c>
      <c r="AU283" s="218" t="s">
        <v>81</v>
      </c>
      <c r="AV283" s="14" t="s">
        <v>159</v>
      </c>
      <c r="AW283" s="14" t="s">
        <v>34</v>
      </c>
      <c r="AX283" s="14" t="s">
        <v>79</v>
      </c>
      <c r="AY283" s="218" t="s">
        <v>152</v>
      </c>
    </row>
    <row r="284" spans="1:65" s="2" customFormat="1" ht="24">
      <c r="A284" s="34"/>
      <c r="B284" s="35"/>
      <c r="C284" s="178" t="s">
        <v>452</v>
      </c>
      <c r="D284" s="178" t="s">
        <v>154</v>
      </c>
      <c r="E284" s="179" t="s">
        <v>453</v>
      </c>
      <c r="F284" s="180" t="s">
        <v>454</v>
      </c>
      <c r="G284" s="181" t="s">
        <v>157</v>
      </c>
      <c r="H284" s="182">
        <v>10.199999999999999</v>
      </c>
      <c r="I284" s="183"/>
      <c r="J284" s="184">
        <f>ROUND(I284*H284,2)</f>
        <v>0</v>
      </c>
      <c r="K284" s="180" t="s">
        <v>158</v>
      </c>
      <c r="L284" s="39"/>
      <c r="M284" s="185" t="s">
        <v>19</v>
      </c>
      <c r="N284" s="186" t="s">
        <v>43</v>
      </c>
      <c r="O284" s="64"/>
      <c r="P284" s="187">
        <f>O284*H284</f>
        <v>0</v>
      </c>
      <c r="Q284" s="187">
        <v>3.8850000000000003E-2</v>
      </c>
      <c r="R284" s="187">
        <f>Q284*H284</f>
        <v>0.39627000000000001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159</v>
      </c>
      <c r="AT284" s="189" t="s">
        <v>154</v>
      </c>
      <c r="AU284" s="189" t="s">
        <v>81</v>
      </c>
      <c r="AY284" s="17" t="s">
        <v>152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7" t="s">
        <v>79</v>
      </c>
      <c r="BK284" s="190">
        <f>ROUND(I284*H284,2)</f>
        <v>0</v>
      </c>
      <c r="BL284" s="17" t="s">
        <v>159</v>
      </c>
      <c r="BM284" s="189" t="s">
        <v>455</v>
      </c>
    </row>
    <row r="285" spans="1:65" s="2" customFormat="1" ht="19.5">
      <c r="A285" s="34"/>
      <c r="B285" s="35"/>
      <c r="C285" s="36"/>
      <c r="D285" s="191" t="s">
        <v>161</v>
      </c>
      <c r="E285" s="36"/>
      <c r="F285" s="192" t="s">
        <v>456</v>
      </c>
      <c r="G285" s="36"/>
      <c r="H285" s="36"/>
      <c r="I285" s="193"/>
      <c r="J285" s="36"/>
      <c r="K285" s="36"/>
      <c r="L285" s="39"/>
      <c r="M285" s="194"/>
      <c r="N285" s="19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161</v>
      </c>
      <c r="AU285" s="17" t="s">
        <v>81</v>
      </c>
    </row>
    <row r="286" spans="1:65" s="13" customFormat="1" ht="11.25">
      <c r="B286" s="197"/>
      <c r="C286" s="198"/>
      <c r="D286" s="191" t="s">
        <v>165</v>
      </c>
      <c r="E286" s="199" t="s">
        <v>19</v>
      </c>
      <c r="F286" s="200" t="s">
        <v>457</v>
      </c>
      <c r="G286" s="198"/>
      <c r="H286" s="201">
        <v>10.199999999999999</v>
      </c>
      <c r="I286" s="202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165</v>
      </c>
      <c r="AU286" s="207" t="s">
        <v>81</v>
      </c>
      <c r="AV286" s="13" t="s">
        <v>81</v>
      </c>
      <c r="AW286" s="13" t="s">
        <v>34</v>
      </c>
      <c r="AX286" s="13" t="s">
        <v>79</v>
      </c>
      <c r="AY286" s="207" t="s">
        <v>152</v>
      </c>
    </row>
    <row r="287" spans="1:65" s="2" customFormat="1" ht="24">
      <c r="A287" s="34"/>
      <c r="B287" s="35"/>
      <c r="C287" s="178" t="s">
        <v>458</v>
      </c>
      <c r="D287" s="178" t="s">
        <v>154</v>
      </c>
      <c r="E287" s="179" t="s">
        <v>459</v>
      </c>
      <c r="F287" s="180" t="s">
        <v>460</v>
      </c>
      <c r="G287" s="181" t="s">
        <v>157</v>
      </c>
      <c r="H287" s="182">
        <v>23.516999999999999</v>
      </c>
      <c r="I287" s="183"/>
      <c r="J287" s="184">
        <f>ROUND(I287*H287,2)</f>
        <v>0</v>
      </c>
      <c r="K287" s="180" t="s">
        <v>330</v>
      </c>
      <c r="L287" s="39"/>
      <c r="M287" s="185" t="s">
        <v>19</v>
      </c>
      <c r="N287" s="186" t="s">
        <v>43</v>
      </c>
      <c r="O287" s="64"/>
      <c r="P287" s="187">
        <f>O287*H287</f>
        <v>0</v>
      </c>
      <c r="Q287" s="187">
        <v>3.15E-3</v>
      </c>
      <c r="R287" s="187">
        <f>Q287*H287</f>
        <v>7.4078549999999993E-2</v>
      </c>
      <c r="S287" s="187">
        <v>0</v>
      </c>
      <c r="T287" s="18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9" t="s">
        <v>159</v>
      </c>
      <c r="AT287" s="189" t="s">
        <v>154</v>
      </c>
      <c r="AU287" s="189" t="s">
        <v>81</v>
      </c>
      <c r="AY287" s="17" t="s">
        <v>152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7" t="s">
        <v>79</v>
      </c>
      <c r="BK287" s="190">
        <f>ROUND(I287*H287,2)</f>
        <v>0</v>
      </c>
      <c r="BL287" s="17" t="s">
        <v>159</v>
      </c>
      <c r="BM287" s="189" t="s">
        <v>461</v>
      </c>
    </row>
    <row r="288" spans="1:65" s="2" customFormat="1" ht="19.5">
      <c r="A288" s="34"/>
      <c r="B288" s="35"/>
      <c r="C288" s="36"/>
      <c r="D288" s="191" t="s">
        <v>161</v>
      </c>
      <c r="E288" s="36"/>
      <c r="F288" s="192" t="s">
        <v>462</v>
      </c>
      <c r="G288" s="36"/>
      <c r="H288" s="36"/>
      <c r="I288" s="193"/>
      <c r="J288" s="36"/>
      <c r="K288" s="36"/>
      <c r="L288" s="39"/>
      <c r="M288" s="194"/>
      <c r="N288" s="195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161</v>
      </c>
      <c r="AU288" s="17" t="s">
        <v>81</v>
      </c>
    </row>
    <row r="289" spans="1:65" s="13" customFormat="1" ht="11.25">
      <c r="B289" s="197"/>
      <c r="C289" s="198"/>
      <c r="D289" s="191" t="s">
        <v>165</v>
      </c>
      <c r="E289" s="199" t="s">
        <v>19</v>
      </c>
      <c r="F289" s="200" t="s">
        <v>463</v>
      </c>
      <c r="G289" s="198"/>
      <c r="H289" s="201">
        <v>23.516999999999999</v>
      </c>
      <c r="I289" s="202"/>
      <c r="J289" s="198"/>
      <c r="K289" s="198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165</v>
      </c>
      <c r="AU289" s="207" t="s">
        <v>81</v>
      </c>
      <c r="AV289" s="13" t="s">
        <v>81</v>
      </c>
      <c r="AW289" s="13" t="s">
        <v>34</v>
      </c>
      <c r="AX289" s="13" t="s">
        <v>79</v>
      </c>
      <c r="AY289" s="207" t="s">
        <v>152</v>
      </c>
    </row>
    <row r="290" spans="1:65" s="2" customFormat="1" ht="24">
      <c r="A290" s="34"/>
      <c r="B290" s="35"/>
      <c r="C290" s="178" t="s">
        <v>464</v>
      </c>
      <c r="D290" s="178" t="s">
        <v>154</v>
      </c>
      <c r="E290" s="179" t="s">
        <v>465</v>
      </c>
      <c r="F290" s="180" t="s">
        <v>466</v>
      </c>
      <c r="G290" s="181" t="s">
        <v>182</v>
      </c>
      <c r="H290" s="182">
        <v>15</v>
      </c>
      <c r="I290" s="183"/>
      <c r="J290" s="184">
        <f>ROUND(I290*H290,2)</f>
        <v>0</v>
      </c>
      <c r="K290" s="180" t="s">
        <v>158</v>
      </c>
      <c r="L290" s="39"/>
      <c r="M290" s="185" t="s">
        <v>19</v>
      </c>
      <c r="N290" s="186" t="s">
        <v>43</v>
      </c>
      <c r="O290" s="64"/>
      <c r="P290" s="187">
        <f>O290*H290</f>
        <v>0</v>
      </c>
      <c r="Q290" s="187">
        <v>6.4579999999999998E-4</v>
      </c>
      <c r="R290" s="187">
        <f>Q290*H290</f>
        <v>9.6869999999999994E-3</v>
      </c>
      <c r="S290" s="187">
        <v>1E-3</v>
      </c>
      <c r="T290" s="188">
        <f>S290*H290</f>
        <v>1.4999999999999999E-2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159</v>
      </c>
      <c r="AT290" s="189" t="s">
        <v>154</v>
      </c>
      <c r="AU290" s="189" t="s">
        <v>81</v>
      </c>
      <c r="AY290" s="17" t="s">
        <v>152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7" t="s">
        <v>79</v>
      </c>
      <c r="BK290" s="190">
        <f>ROUND(I290*H290,2)</f>
        <v>0</v>
      </c>
      <c r="BL290" s="17" t="s">
        <v>159</v>
      </c>
      <c r="BM290" s="189" t="s">
        <v>467</v>
      </c>
    </row>
    <row r="291" spans="1:65" s="2" customFormat="1" ht="29.25">
      <c r="A291" s="34"/>
      <c r="B291" s="35"/>
      <c r="C291" s="36"/>
      <c r="D291" s="191" t="s">
        <v>161</v>
      </c>
      <c r="E291" s="36"/>
      <c r="F291" s="192" t="s">
        <v>468</v>
      </c>
      <c r="G291" s="36"/>
      <c r="H291" s="36"/>
      <c r="I291" s="193"/>
      <c r="J291" s="36"/>
      <c r="K291" s="36"/>
      <c r="L291" s="39"/>
      <c r="M291" s="194"/>
      <c r="N291" s="195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161</v>
      </c>
      <c r="AU291" s="17" t="s">
        <v>81</v>
      </c>
    </row>
    <row r="292" spans="1:65" s="2" customFormat="1" ht="29.25">
      <c r="A292" s="34"/>
      <c r="B292" s="35"/>
      <c r="C292" s="36"/>
      <c r="D292" s="191" t="s">
        <v>163</v>
      </c>
      <c r="E292" s="36"/>
      <c r="F292" s="196" t="s">
        <v>469</v>
      </c>
      <c r="G292" s="36"/>
      <c r="H292" s="36"/>
      <c r="I292" s="193"/>
      <c r="J292" s="36"/>
      <c r="K292" s="36"/>
      <c r="L292" s="39"/>
      <c r="M292" s="194"/>
      <c r="N292" s="195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163</v>
      </c>
      <c r="AU292" s="17" t="s">
        <v>81</v>
      </c>
    </row>
    <row r="293" spans="1:65" s="13" customFormat="1" ht="11.25">
      <c r="B293" s="197"/>
      <c r="C293" s="198"/>
      <c r="D293" s="191" t="s">
        <v>165</v>
      </c>
      <c r="E293" s="199" t="s">
        <v>19</v>
      </c>
      <c r="F293" s="200" t="s">
        <v>470</v>
      </c>
      <c r="G293" s="198"/>
      <c r="H293" s="201">
        <v>9</v>
      </c>
      <c r="I293" s="202"/>
      <c r="J293" s="198"/>
      <c r="K293" s="198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165</v>
      </c>
      <c r="AU293" s="207" t="s">
        <v>81</v>
      </c>
      <c r="AV293" s="13" t="s">
        <v>81</v>
      </c>
      <c r="AW293" s="13" t="s">
        <v>34</v>
      </c>
      <c r="AX293" s="13" t="s">
        <v>72</v>
      </c>
      <c r="AY293" s="207" t="s">
        <v>152</v>
      </c>
    </row>
    <row r="294" spans="1:65" s="13" customFormat="1" ht="11.25">
      <c r="B294" s="197"/>
      <c r="C294" s="198"/>
      <c r="D294" s="191" t="s">
        <v>165</v>
      </c>
      <c r="E294" s="199" t="s">
        <v>19</v>
      </c>
      <c r="F294" s="200" t="s">
        <v>471</v>
      </c>
      <c r="G294" s="198"/>
      <c r="H294" s="201">
        <v>6</v>
      </c>
      <c r="I294" s="202"/>
      <c r="J294" s="198"/>
      <c r="K294" s="198"/>
      <c r="L294" s="203"/>
      <c r="M294" s="204"/>
      <c r="N294" s="205"/>
      <c r="O294" s="205"/>
      <c r="P294" s="205"/>
      <c r="Q294" s="205"/>
      <c r="R294" s="205"/>
      <c r="S294" s="205"/>
      <c r="T294" s="206"/>
      <c r="AT294" s="207" t="s">
        <v>165</v>
      </c>
      <c r="AU294" s="207" t="s">
        <v>81</v>
      </c>
      <c r="AV294" s="13" t="s">
        <v>81</v>
      </c>
      <c r="AW294" s="13" t="s">
        <v>34</v>
      </c>
      <c r="AX294" s="13" t="s">
        <v>72</v>
      </c>
      <c r="AY294" s="207" t="s">
        <v>152</v>
      </c>
    </row>
    <row r="295" spans="1:65" s="14" customFormat="1" ht="11.25">
      <c r="B295" s="208"/>
      <c r="C295" s="209"/>
      <c r="D295" s="191" t="s">
        <v>165</v>
      </c>
      <c r="E295" s="210" t="s">
        <v>19</v>
      </c>
      <c r="F295" s="211" t="s">
        <v>168</v>
      </c>
      <c r="G295" s="209"/>
      <c r="H295" s="212">
        <v>15</v>
      </c>
      <c r="I295" s="213"/>
      <c r="J295" s="209"/>
      <c r="K295" s="209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165</v>
      </c>
      <c r="AU295" s="218" t="s">
        <v>81</v>
      </c>
      <c r="AV295" s="14" t="s">
        <v>159</v>
      </c>
      <c r="AW295" s="14" t="s">
        <v>34</v>
      </c>
      <c r="AX295" s="14" t="s">
        <v>79</v>
      </c>
      <c r="AY295" s="218" t="s">
        <v>152</v>
      </c>
    </row>
    <row r="296" spans="1:65" s="2" customFormat="1" ht="33" customHeight="1">
      <c r="A296" s="34"/>
      <c r="B296" s="35"/>
      <c r="C296" s="178" t="s">
        <v>472</v>
      </c>
      <c r="D296" s="178" t="s">
        <v>154</v>
      </c>
      <c r="E296" s="179" t="s">
        <v>473</v>
      </c>
      <c r="F296" s="180" t="s">
        <v>474</v>
      </c>
      <c r="G296" s="181" t="s">
        <v>157</v>
      </c>
      <c r="H296" s="182">
        <v>108.654</v>
      </c>
      <c r="I296" s="183"/>
      <c r="J296" s="184">
        <f>ROUND(I296*H296,2)</f>
        <v>0</v>
      </c>
      <c r="K296" s="180" t="s">
        <v>158</v>
      </c>
      <c r="L296" s="39"/>
      <c r="M296" s="185" t="s">
        <v>19</v>
      </c>
      <c r="N296" s="186" t="s">
        <v>43</v>
      </c>
      <c r="O296" s="64"/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159</v>
      </c>
      <c r="AT296" s="189" t="s">
        <v>154</v>
      </c>
      <c r="AU296" s="189" t="s">
        <v>81</v>
      </c>
      <c r="AY296" s="17" t="s">
        <v>152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7" t="s">
        <v>79</v>
      </c>
      <c r="BK296" s="190">
        <f>ROUND(I296*H296,2)</f>
        <v>0</v>
      </c>
      <c r="BL296" s="17" t="s">
        <v>159</v>
      </c>
      <c r="BM296" s="189" t="s">
        <v>475</v>
      </c>
    </row>
    <row r="297" spans="1:65" s="2" customFormat="1" ht="29.25">
      <c r="A297" s="34"/>
      <c r="B297" s="35"/>
      <c r="C297" s="36"/>
      <c r="D297" s="191" t="s">
        <v>161</v>
      </c>
      <c r="E297" s="36"/>
      <c r="F297" s="192" t="s">
        <v>476</v>
      </c>
      <c r="G297" s="36"/>
      <c r="H297" s="36"/>
      <c r="I297" s="193"/>
      <c r="J297" s="36"/>
      <c r="K297" s="36"/>
      <c r="L297" s="39"/>
      <c r="M297" s="194"/>
      <c r="N297" s="195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161</v>
      </c>
      <c r="AU297" s="17" t="s">
        <v>81</v>
      </c>
    </row>
    <row r="298" spans="1:65" s="13" customFormat="1" ht="11.25">
      <c r="B298" s="197"/>
      <c r="C298" s="198"/>
      <c r="D298" s="191" t="s">
        <v>165</v>
      </c>
      <c r="E298" s="199" t="s">
        <v>19</v>
      </c>
      <c r="F298" s="200" t="s">
        <v>362</v>
      </c>
      <c r="G298" s="198"/>
      <c r="H298" s="201">
        <v>53.35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165</v>
      </c>
      <c r="AU298" s="207" t="s">
        <v>81</v>
      </c>
      <c r="AV298" s="13" t="s">
        <v>81</v>
      </c>
      <c r="AW298" s="13" t="s">
        <v>34</v>
      </c>
      <c r="AX298" s="13" t="s">
        <v>72</v>
      </c>
      <c r="AY298" s="207" t="s">
        <v>152</v>
      </c>
    </row>
    <row r="299" spans="1:65" s="13" customFormat="1" ht="11.25">
      <c r="B299" s="197"/>
      <c r="C299" s="198"/>
      <c r="D299" s="191" t="s">
        <v>165</v>
      </c>
      <c r="E299" s="199" t="s">
        <v>19</v>
      </c>
      <c r="F299" s="200" t="s">
        <v>375</v>
      </c>
      <c r="G299" s="198"/>
      <c r="H299" s="201">
        <v>24.303999999999998</v>
      </c>
      <c r="I299" s="202"/>
      <c r="J299" s="198"/>
      <c r="K299" s="198"/>
      <c r="L299" s="203"/>
      <c r="M299" s="204"/>
      <c r="N299" s="205"/>
      <c r="O299" s="205"/>
      <c r="P299" s="205"/>
      <c r="Q299" s="205"/>
      <c r="R299" s="205"/>
      <c r="S299" s="205"/>
      <c r="T299" s="206"/>
      <c r="AT299" s="207" t="s">
        <v>165</v>
      </c>
      <c r="AU299" s="207" t="s">
        <v>81</v>
      </c>
      <c r="AV299" s="13" t="s">
        <v>81</v>
      </c>
      <c r="AW299" s="13" t="s">
        <v>34</v>
      </c>
      <c r="AX299" s="13" t="s">
        <v>72</v>
      </c>
      <c r="AY299" s="207" t="s">
        <v>152</v>
      </c>
    </row>
    <row r="300" spans="1:65" s="13" customFormat="1" ht="11.25">
      <c r="B300" s="197"/>
      <c r="C300" s="198"/>
      <c r="D300" s="191" t="s">
        <v>165</v>
      </c>
      <c r="E300" s="199" t="s">
        <v>19</v>
      </c>
      <c r="F300" s="200" t="s">
        <v>377</v>
      </c>
      <c r="G300" s="198"/>
      <c r="H300" s="201">
        <v>31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165</v>
      </c>
      <c r="AU300" s="207" t="s">
        <v>81</v>
      </c>
      <c r="AV300" s="13" t="s">
        <v>81</v>
      </c>
      <c r="AW300" s="13" t="s">
        <v>34</v>
      </c>
      <c r="AX300" s="13" t="s">
        <v>72</v>
      </c>
      <c r="AY300" s="207" t="s">
        <v>152</v>
      </c>
    </row>
    <row r="301" spans="1:65" s="14" customFormat="1" ht="11.25">
      <c r="B301" s="208"/>
      <c r="C301" s="209"/>
      <c r="D301" s="191" t="s">
        <v>165</v>
      </c>
      <c r="E301" s="210" t="s">
        <v>19</v>
      </c>
      <c r="F301" s="211" t="s">
        <v>168</v>
      </c>
      <c r="G301" s="209"/>
      <c r="H301" s="212">
        <v>108.654</v>
      </c>
      <c r="I301" s="213"/>
      <c r="J301" s="209"/>
      <c r="K301" s="209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165</v>
      </c>
      <c r="AU301" s="218" t="s">
        <v>81</v>
      </c>
      <c r="AV301" s="14" t="s">
        <v>159</v>
      </c>
      <c r="AW301" s="14" t="s">
        <v>34</v>
      </c>
      <c r="AX301" s="14" t="s">
        <v>79</v>
      </c>
      <c r="AY301" s="218" t="s">
        <v>152</v>
      </c>
    </row>
    <row r="302" spans="1:65" s="2" customFormat="1" ht="33" customHeight="1">
      <c r="A302" s="34"/>
      <c r="B302" s="35"/>
      <c r="C302" s="178" t="s">
        <v>477</v>
      </c>
      <c r="D302" s="178" t="s">
        <v>154</v>
      </c>
      <c r="E302" s="179" t="s">
        <v>478</v>
      </c>
      <c r="F302" s="180" t="s">
        <v>479</v>
      </c>
      <c r="G302" s="181" t="s">
        <v>157</v>
      </c>
      <c r="H302" s="182">
        <v>3259.62</v>
      </c>
      <c r="I302" s="183"/>
      <c r="J302" s="184">
        <f>ROUND(I302*H302,2)</f>
        <v>0</v>
      </c>
      <c r="K302" s="180" t="s">
        <v>158</v>
      </c>
      <c r="L302" s="39"/>
      <c r="M302" s="185" t="s">
        <v>19</v>
      </c>
      <c r="N302" s="186" t="s">
        <v>43</v>
      </c>
      <c r="O302" s="64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159</v>
      </c>
      <c r="AT302" s="189" t="s">
        <v>154</v>
      </c>
      <c r="AU302" s="189" t="s">
        <v>81</v>
      </c>
      <c r="AY302" s="17" t="s">
        <v>152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7" t="s">
        <v>79</v>
      </c>
      <c r="BK302" s="190">
        <f>ROUND(I302*H302,2)</f>
        <v>0</v>
      </c>
      <c r="BL302" s="17" t="s">
        <v>159</v>
      </c>
      <c r="BM302" s="189" t="s">
        <v>480</v>
      </c>
    </row>
    <row r="303" spans="1:65" s="2" customFormat="1" ht="29.25">
      <c r="A303" s="34"/>
      <c r="B303" s="35"/>
      <c r="C303" s="36"/>
      <c r="D303" s="191" t="s">
        <v>161</v>
      </c>
      <c r="E303" s="36"/>
      <c r="F303" s="192" t="s">
        <v>481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161</v>
      </c>
      <c r="AU303" s="17" t="s">
        <v>81</v>
      </c>
    </row>
    <row r="304" spans="1:65" s="13" customFormat="1" ht="11.25">
      <c r="B304" s="197"/>
      <c r="C304" s="198"/>
      <c r="D304" s="191" t="s">
        <v>165</v>
      </c>
      <c r="E304" s="199" t="s">
        <v>19</v>
      </c>
      <c r="F304" s="200" t="s">
        <v>482</v>
      </c>
      <c r="G304" s="198"/>
      <c r="H304" s="201">
        <v>3259.62</v>
      </c>
      <c r="I304" s="202"/>
      <c r="J304" s="198"/>
      <c r="K304" s="198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165</v>
      </c>
      <c r="AU304" s="207" t="s">
        <v>81</v>
      </c>
      <c r="AV304" s="13" t="s">
        <v>81</v>
      </c>
      <c r="AW304" s="13" t="s">
        <v>34</v>
      </c>
      <c r="AX304" s="13" t="s">
        <v>72</v>
      </c>
      <c r="AY304" s="207" t="s">
        <v>152</v>
      </c>
    </row>
    <row r="305" spans="1:65" s="14" customFormat="1" ht="11.25">
      <c r="B305" s="208"/>
      <c r="C305" s="209"/>
      <c r="D305" s="191" t="s">
        <v>165</v>
      </c>
      <c r="E305" s="210" t="s">
        <v>19</v>
      </c>
      <c r="F305" s="211" t="s">
        <v>168</v>
      </c>
      <c r="G305" s="209"/>
      <c r="H305" s="212">
        <v>3259.62</v>
      </c>
      <c r="I305" s="213"/>
      <c r="J305" s="209"/>
      <c r="K305" s="209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165</v>
      </c>
      <c r="AU305" s="218" t="s">
        <v>81</v>
      </c>
      <c r="AV305" s="14" t="s">
        <v>159</v>
      </c>
      <c r="AW305" s="14" t="s">
        <v>34</v>
      </c>
      <c r="AX305" s="14" t="s">
        <v>79</v>
      </c>
      <c r="AY305" s="218" t="s">
        <v>152</v>
      </c>
    </row>
    <row r="306" spans="1:65" s="2" customFormat="1" ht="33" customHeight="1">
      <c r="A306" s="34"/>
      <c r="B306" s="35"/>
      <c r="C306" s="178" t="s">
        <v>483</v>
      </c>
      <c r="D306" s="178" t="s">
        <v>154</v>
      </c>
      <c r="E306" s="179" t="s">
        <v>484</v>
      </c>
      <c r="F306" s="180" t="s">
        <v>485</v>
      </c>
      <c r="G306" s="181" t="s">
        <v>157</v>
      </c>
      <c r="H306" s="182">
        <v>108.654</v>
      </c>
      <c r="I306" s="183"/>
      <c r="J306" s="184">
        <f>ROUND(I306*H306,2)</f>
        <v>0</v>
      </c>
      <c r="K306" s="180" t="s">
        <v>158</v>
      </c>
      <c r="L306" s="39"/>
      <c r="M306" s="185" t="s">
        <v>19</v>
      </c>
      <c r="N306" s="186" t="s">
        <v>43</v>
      </c>
      <c r="O306" s="64"/>
      <c r="P306" s="187">
        <f>O306*H306</f>
        <v>0</v>
      </c>
      <c r="Q306" s="187">
        <v>0</v>
      </c>
      <c r="R306" s="187">
        <f>Q306*H306</f>
        <v>0</v>
      </c>
      <c r="S306" s="187">
        <v>0</v>
      </c>
      <c r="T306" s="18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9" t="s">
        <v>159</v>
      </c>
      <c r="AT306" s="189" t="s">
        <v>154</v>
      </c>
      <c r="AU306" s="189" t="s">
        <v>81</v>
      </c>
      <c r="AY306" s="17" t="s">
        <v>152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7" t="s">
        <v>79</v>
      </c>
      <c r="BK306" s="190">
        <f>ROUND(I306*H306,2)</f>
        <v>0</v>
      </c>
      <c r="BL306" s="17" t="s">
        <v>159</v>
      </c>
      <c r="BM306" s="189" t="s">
        <v>486</v>
      </c>
    </row>
    <row r="307" spans="1:65" s="2" customFormat="1" ht="29.25">
      <c r="A307" s="34"/>
      <c r="B307" s="35"/>
      <c r="C307" s="36"/>
      <c r="D307" s="191" t="s">
        <v>161</v>
      </c>
      <c r="E307" s="36"/>
      <c r="F307" s="192" t="s">
        <v>487</v>
      </c>
      <c r="G307" s="36"/>
      <c r="H307" s="36"/>
      <c r="I307" s="193"/>
      <c r="J307" s="36"/>
      <c r="K307" s="36"/>
      <c r="L307" s="39"/>
      <c r="M307" s="194"/>
      <c r="N307" s="195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161</v>
      </c>
      <c r="AU307" s="17" t="s">
        <v>81</v>
      </c>
    </row>
    <row r="308" spans="1:65" s="2" customFormat="1" ht="33" customHeight="1">
      <c r="A308" s="34"/>
      <c r="B308" s="35"/>
      <c r="C308" s="178" t="s">
        <v>488</v>
      </c>
      <c r="D308" s="178" t="s">
        <v>154</v>
      </c>
      <c r="E308" s="179" t="s">
        <v>489</v>
      </c>
      <c r="F308" s="180" t="s">
        <v>490</v>
      </c>
      <c r="G308" s="181" t="s">
        <v>182</v>
      </c>
      <c r="H308" s="182">
        <v>36.218000000000004</v>
      </c>
      <c r="I308" s="183"/>
      <c r="J308" s="184">
        <f>ROUND(I308*H308,2)</f>
        <v>0</v>
      </c>
      <c r="K308" s="180" t="s">
        <v>158</v>
      </c>
      <c r="L308" s="39"/>
      <c r="M308" s="185" t="s">
        <v>19</v>
      </c>
      <c r="N308" s="186" t="s">
        <v>43</v>
      </c>
      <c r="O308" s="64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159</v>
      </c>
      <c r="AT308" s="189" t="s">
        <v>154</v>
      </c>
      <c r="AU308" s="189" t="s">
        <v>81</v>
      </c>
      <c r="AY308" s="17" t="s">
        <v>152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7" t="s">
        <v>79</v>
      </c>
      <c r="BK308" s="190">
        <f>ROUND(I308*H308,2)</f>
        <v>0</v>
      </c>
      <c r="BL308" s="17" t="s">
        <v>159</v>
      </c>
      <c r="BM308" s="189" t="s">
        <v>491</v>
      </c>
    </row>
    <row r="309" spans="1:65" s="2" customFormat="1" ht="19.5">
      <c r="A309" s="34"/>
      <c r="B309" s="35"/>
      <c r="C309" s="36"/>
      <c r="D309" s="191" t="s">
        <v>161</v>
      </c>
      <c r="E309" s="36"/>
      <c r="F309" s="192" t="s">
        <v>492</v>
      </c>
      <c r="G309" s="36"/>
      <c r="H309" s="36"/>
      <c r="I309" s="193"/>
      <c r="J309" s="36"/>
      <c r="K309" s="36"/>
      <c r="L309" s="39"/>
      <c r="M309" s="194"/>
      <c r="N309" s="19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161</v>
      </c>
      <c r="AU309" s="17" t="s">
        <v>81</v>
      </c>
    </row>
    <row r="310" spans="1:65" s="13" customFormat="1" ht="11.25">
      <c r="B310" s="197"/>
      <c r="C310" s="198"/>
      <c r="D310" s="191" t="s">
        <v>165</v>
      </c>
      <c r="E310" s="199" t="s">
        <v>19</v>
      </c>
      <c r="F310" s="200" t="s">
        <v>493</v>
      </c>
      <c r="G310" s="198"/>
      <c r="H310" s="201">
        <v>36.218000000000004</v>
      </c>
      <c r="I310" s="202"/>
      <c r="J310" s="198"/>
      <c r="K310" s="198"/>
      <c r="L310" s="203"/>
      <c r="M310" s="204"/>
      <c r="N310" s="205"/>
      <c r="O310" s="205"/>
      <c r="P310" s="205"/>
      <c r="Q310" s="205"/>
      <c r="R310" s="205"/>
      <c r="S310" s="205"/>
      <c r="T310" s="206"/>
      <c r="AT310" s="207" t="s">
        <v>165</v>
      </c>
      <c r="AU310" s="207" t="s">
        <v>81</v>
      </c>
      <c r="AV310" s="13" t="s">
        <v>81</v>
      </c>
      <c r="AW310" s="13" t="s">
        <v>34</v>
      </c>
      <c r="AX310" s="13" t="s">
        <v>79</v>
      </c>
      <c r="AY310" s="207" t="s">
        <v>152</v>
      </c>
    </row>
    <row r="311" spans="1:65" s="2" customFormat="1" ht="33" customHeight="1">
      <c r="A311" s="34"/>
      <c r="B311" s="35"/>
      <c r="C311" s="178" t="s">
        <v>494</v>
      </c>
      <c r="D311" s="178" t="s">
        <v>154</v>
      </c>
      <c r="E311" s="179" t="s">
        <v>495</v>
      </c>
      <c r="F311" s="180" t="s">
        <v>496</v>
      </c>
      <c r="G311" s="181" t="s">
        <v>182</v>
      </c>
      <c r="H311" s="182">
        <v>1086.54</v>
      </c>
      <c r="I311" s="183"/>
      <c r="J311" s="184">
        <f>ROUND(I311*H311,2)</f>
        <v>0</v>
      </c>
      <c r="K311" s="180" t="s">
        <v>158</v>
      </c>
      <c r="L311" s="39"/>
      <c r="M311" s="185" t="s">
        <v>19</v>
      </c>
      <c r="N311" s="186" t="s">
        <v>43</v>
      </c>
      <c r="O311" s="64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159</v>
      </c>
      <c r="AT311" s="189" t="s">
        <v>154</v>
      </c>
      <c r="AU311" s="189" t="s">
        <v>81</v>
      </c>
      <c r="AY311" s="17" t="s">
        <v>152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7" t="s">
        <v>79</v>
      </c>
      <c r="BK311" s="190">
        <f>ROUND(I311*H311,2)</f>
        <v>0</v>
      </c>
      <c r="BL311" s="17" t="s">
        <v>159</v>
      </c>
      <c r="BM311" s="189" t="s">
        <v>497</v>
      </c>
    </row>
    <row r="312" spans="1:65" s="2" customFormat="1" ht="19.5">
      <c r="A312" s="34"/>
      <c r="B312" s="35"/>
      <c r="C312" s="36"/>
      <c r="D312" s="191" t="s">
        <v>161</v>
      </c>
      <c r="E312" s="36"/>
      <c r="F312" s="192" t="s">
        <v>498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161</v>
      </c>
      <c r="AU312" s="17" t="s">
        <v>81</v>
      </c>
    </row>
    <row r="313" spans="1:65" s="13" customFormat="1" ht="11.25">
      <c r="B313" s="197"/>
      <c r="C313" s="198"/>
      <c r="D313" s="191" t="s">
        <v>165</v>
      </c>
      <c r="E313" s="199" t="s">
        <v>19</v>
      </c>
      <c r="F313" s="200" t="s">
        <v>499</v>
      </c>
      <c r="G313" s="198"/>
      <c r="H313" s="201">
        <v>1086.54</v>
      </c>
      <c r="I313" s="202"/>
      <c r="J313" s="198"/>
      <c r="K313" s="198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165</v>
      </c>
      <c r="AU313" s="207" t="s">
        <v>81</v>
      </c>
      <c r="AV313" s="13" t="s">
        <v>81</v>
      </c>
      <c r="AW313" s="13" t="s">
        <v>34</v>
      </c>
      <c r="AX313" s="13" t="s">
        <v>79</v>
      </c>
      <c r="AY313" s="207" t="s">
        <v>152</v>
      </c>
    </row>
    <row r="314" spans="1:65" s="2" customFormat="1" ht="33" customHeight="1">
      <c r="A314" s="34"/>
      <c r="B314" s="35"/>
      <c r="C314" s="178" t="s">
        <v>500</v>
      </c>
      <c r="D314" s="178" t="s">
        <v>154</v>
      </c>
      <c r="E314" s="179" t="s">
        <v>501</v>
      </c>
      <c r="F314" s="180" t="s">
        <v>502</v>
      </c>
      <c r="G314" s="181" t="s">
        <v>182</v>
      </c>
      <c r="H314" s="182">
        <v>36.218000000000004</v>
      </c>
      <c r="I314" s="183"/>
      <c r="J314" s="184">
        <f>ROUND(I314*H314,2)</f>
        <v>0</v>
      </c>
      <c r="K314" s="180" t="s">
        <v>158</v>
      </c>
      <c r="L314" s="39"/>
      <c r="M314" s="185" t="s">
        <v>19</v>
      </c>
      <c r="N314" s="186" t="s">
        <v>43</v>
      </c>
      <c r="O314" s="64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159</v>
      </c>
      <c r="AT314" s="189" t="s">
        <v>154</v>
      </c>
      <c r="AU314" s="189" t="s">
        <v>81</v>
      </c>
      <c r="AY314" s="17" t="s">
        <v>152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79</v>
      </c>
      <c r="BK314" s="190">
        <f>ROUND(I314*H314,2)</f>
        <v>0</v>
      </c>
      <c r="BL314" s="17" t="s">
        <v>159</v>
      </c>
      <c r="BM314" s="189" t="s">
        <v>503</v>
      </c>
    </row>
    <row r="315" spans="1:65" s="2" customFormat="1" ht="19.5">
      <c r="A315" s="34"/>
      <c r="B315" s="35"/>
      <c r="C315" s="36"/>
      <c r="D315" s="191" t="s">
        <v>161</v>
      </c>
      <c r="E315" s="36"/>
      <c r="F315" s="192" t="s">
        <v>504</v>
      </c>
      <c r="G315" s="36"/>
      <c r="H315" s="36"/>
      <c r="I315" s="193"/>
      <c r="J315" s="36"/>
      <c r="K315" s="36"/>
      <c r="L315" s="39"/>
      <c r="M315" s="194"/>
      <c r="N315" s="195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161</v>
      </c>
      <c r="AU315" s="17" t="s">
        <v>81</v>
      </c>
    </row>
    <row r="316" spans="1:65" s="12" customFormat="1" ht="20.85" customHeight="1">
      <c r="B316" s="162"/>
      <c r="C316" s="163"/>
      <c r="D316" s="164" t="s">
        <v>71</v>
      </c>
      <c r="E316" s="176" t="s">
        <v>505</v>
      </c>
      <c r="F316" s="176" t="s">
        <v>506</v>
      </c>
      <c r="G316" s="163"/>
      <c r="H316" s="163"/>
      <c r="I316" s="166"/>
      <c r="J316" s="177">
        <f>BK316</f>
        <v>0</v>
      </c>
      <c r="K316" s="163"/>
      <c r="L316" s="168"/>
      <c r="M316" s="169"/>
      <c r="N316" s="170"/>
      <c r="O316" s="170"/>
      <c r="P316" s="171">
        <f>SUM(P317:P333)</f>
        <v>0</v>
      </c>
      <c r="Q316" s="170"/>
      <c r="R316" s="171">
        <f>SUM(R317:R333)</f>
        <v>0</v>
      </c>
      <c r="S316" s="170"/>
      <c r="T316" s="172">
        <f>SUM(T317:T333)</f>
        <v>0</v>
      </c>
      <c r="AR316" s="173" t="s">
        <v>79</v>
      </c>
      <c r="AT316" s="174" t="s">
        <v>71</v>
      </c>
      <c r="AU316" s="174" t="s">
        <v>81</v>
      </c>
      <c r="AY316" s="173" t="s">
        <v>152</v>
      </c>
      <c r="BK316" s="175">
        <f>SUM(BK317:BK333)</f>
        <v>0</v>
      </c>
    </row>
    <row r="317" spans="1:65" s="2" customFormat="1" ht="24">
      <c r="A317" s="34"/>
      <c r="B317" s="35"/>
      <c r="C317" s="178" t="s">
        <v>507</v>
      </c>
      <c r="D317" s="178" t="s">
        <v>154</v>
      </c>
      <c r="E317" s="179" t="s">
        <v>508</v>
      </c>
      <c r="F317" s="180" t="s">
        <v>509</v>
      </c>
      <c r="G317" s="181" t="s">
        <v>270</v>
      </c>
      <c r="H317" s="182">
        <v>59.366</v>
      </c>
      <c r="I317" s="183"/>
      <c r="J317" s="184">
        <f>ROUND(I317*H317,2)</f>
        <v>0</v>
      </c>
      <c r="K317" s="180" t="s">
        <v>158</v>
      </c>
      <c r="L317" s="39"/>
      <c r="M317" s="185" t="s">
        <v>19</v>
      </c>
      <c r="N317" s="186" t="s">
        <v>43</v>
      </c>
      <c r="O317" s="64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159</v>
      </c>
      <c r="AT317" s="189" t="s">
        <v>154</v>
      </c>
      <c r="AU317" s="189" t="s">
        <v>173</v>
      </c>
      <c r="AY317" s="17" t="s">
        <v>152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79</v>
      </c>
      <c r="BK317" s="190">
        <f>ROUND(I317*H317,2)</f>
        <v>0</v>
      </c>
      <c r="BL317" s="17" t="s">
        <v>159</v>
      </c>
      <c r="BM317" s="189" t="s">
        <v>510</v>
      </c>
    </row>
    <row r="318" spans="1:65" s="2" customFormat="1" ht="19.5">
      <c r="A318" s="34"/>
      <c r="B318" s="35"/>
      <c r="C318" s="36"/>
      <c r="D318" s="191" t="s">
        <v>161</v>
      </c>
      <c r="E318" s="36"/>
      <c r="F318" s="192" t="s">
        <v>511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161</v>
      </c>
      <c r="AU318" s="17" t="s">
        <v>173</v>
      </c>
    </row>
    <row r="319" spans="1:65" s="13" customFormat="1" ht="11.25">
      <c r="B319" s="197"/>
      <c r="C319" s="198"/>
      <c r="D319" s="191" t="s">
        <v>165</v>
      </c>
      <c r="E319" s="199" t="s">
        <v>19</v>
      </c>
      <c r="F319" s="200" t="s">
        <v>512</v>
      </c>
      <c r="G319" s="198"/>
      <c r="H319" s="201">
        <v>59.366</v>
      </c>
      <c r="I319" s="202"/>
      <c r="J319" s="198"/>
      <c r="K319" s="198"/>
      <c r="L319" s="203"/>
      <c r="M319" s="204"/>
      <c r="N319" s="205"/>
      <c r="O319" s="205"/>
      <c r="P319" s="205"/>
      <c r="Q319" s="205"/>
      <c r="R319" s="205"/>
      <c r="S319" s="205"/>
      <c r="T319" s="206"/>
      <c r="AT319" s="207" t="s">
        <v>165</v>
      </c>
      <c r="AU319" s="207" t="s">
        <v>173</v>
      </c>
      <c r="AV319" s="13" t="s">
        <v>81</v>
      </c>
      <c r="AW319" s="13" t="s">
        <v>34</v>
      </c>
      <c r="AX319" s="13" t="s">
        <v>79</v>
      </c>
      <c r="AY319" s="207" t="s">
        <v>152</v>
      </c>
    </row>
    <row r="320" spans="1:65" s="2" customFormat="1" ht="16.5" customHeight="1">
      <c r="A320" s="34"/>
      <c r="B320" s="35"/>
      <c r="C320" s="178" t="s">
        <v>513</v>
      </c>
      <c r="D320" s="178" t="s">
        <v>154</v>
      </c>
      <c r="E320" s="179" t="s">
        <v>514</v>
      </c>
      <c r="F320" s="180" t="s">
        <v>515</v>
      </c>
      <c r="G320" s="181" t="s">
        <v>270</v>
      </c>
      <c r="H320" s="182">
        <v>1187.32</v>
      </c>
      <c r="I320" s="183"/>
      <c r="J320" s="184">
        <f>ROUND(I320*H320,2)</f>
        <v>0</v>
      </c>
      <c r="K320" s="180" t="s">
        <v>158</v>
      </c>
      <c r="L320" s="39"/>
      <c r="M320" s="185" t="s">
        <v>19</v>
      </c>
      <c r="N320" s="186" t="s">
        <v>43</v>
      </c>
      <c r="O320" s="64"/>
      <c r="P320" s="187">
        <f>O320*H320</f>
        <v>0</v>
      </c>
      <c r="Q320" s="187">
        <v>0</v>
      </c>
      <c r="R320" s="187">
        <f>Q320*H320</f>
        <v>0</v>
      </c>
      <c r="S320" s="187">
        <v>0</v>
      </c>
      <c r="T320" s="18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159</v>
      </c>
      <c r="AT320" s="189" t="s">
        <v>154</v>
      </c>
      <c r="AU320" s="189" t="s">
        <v>173</v>
      </c>
      <c r="AY320" s="17" t="s">
        <v>152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7" t="s">
        <v>79</v>
      </c>
      <c r="BK320" s="190">
        <f>ROUND(I320*H320,2)</f>
        <v>0</v>
      </c>
      <c r="BL320" s="17" t="s">
        <v>159</v>
      </c>
      <c r="BM320" s="189" t="s">
        <v>516</v>
      </c>
    </row>
    <row r="321" spans="1:65" s="2" customFormat="1" ht="29.25">
      <c r="A321" s="34"/>
      <c r="B321" s="35"/>
      <c r="C321" s="36"/>
      <c r="D321" s="191" t="s">
        <v>161</v>
      </c>
      <c r="E321" s="36"/>
      <c r="F321" s="192" t="s">
        <v>517</v>
      </c>
      <c r="G321" s="36"/>
      <c r="H321" s="36"/>
      <c r="I321" s="193"/>
      <c r="J321" s="36"/>
      <c r="K321" s="36"/>
      <c r="L321" s="39"/>
      <c r="M321" s="194"/>
      <c r="N321" s="195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161</v>
      </c>
      <c r="AU321" s="17" t="s">
        <v>173</v>
      </c>
    </row>
    <row r="322" spans="1:65" s="13" customFormat="1" ht="11.25">
      <c r="B322" s="197"/>
      <c r="C322" s="198"/>
      <c r="D322" s="191" t="s">
        <v>165</v>
      </c>
      <c r="E322" s="199" t="s">
        <v>19</v>
      </c>
      <c r="F322" s="200" t="s">
        <v>518</v>
      </c>
      <c r="G322" s="198"/>
      <c r="H322" s="201">
        <v>1187.32</v>
      </c>
      <c r="I322" s="202"/>
      <c r="J322" s="198"/>
      <c r="K322" s="198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165</v>
      </c>
      <c r="AU322" s="207" t="s">
        <v>173</v>
      </c>
      <c r="AV322" s="13" t="s">
        <v>81</v>
      </c>
      <c r="AW322" s="13" t="s">
        <v>34</v>
      </c>
      <c r="AX322" s="13" t="s">
        <v>72</v>
      </c>
      <c r="AY322" s="207" t="s">
        <v>152</v>
      </c>
    </row>
    <row r="323" spans="1:65" s="14" customFormat="1" ht="11.25">
      <c r="B323" s="208"/>
      <c r="C323" s="209"/>
      <c r="D323" s="191" t="s">
        <v>165</v>
      </c>
      <c r="E323" s="210" t="s">
        <v>19</v>
      </c>
      <c r="F323" s="211" t="s">
        <v>168</v>
      </c>
      <c r="G323" s="209"/>
      <c r="H323" s="212">
        <v>1187.32</v>
      </c>
      <c r="I323" s="213"/>
      <c r="J323" s="209"/>
      <c r="K323" s="209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165</v>
      </c>
      <c r="AU323" s="218" t="s">
        <v>173</v>
      </c>
      <c r="AV323" s="14" t="s">
        <v>159</v>
      </c>
      <c r="AW323" s="14" t="s">
        <v>34</v>
      </c>
      <c r="AX323" s="14" t="s">
        <v>79</v>
      </c>
      <c r="AY323" s="218" t="s">
        <v>152</v>
      </c>
    </row>
    <row r="324" spans="1:65" s="2" customFormat="1" ht="24">
      <c r="A324" s="34"/>
      <c r="B324" s="35"/>
      <c r="C324" s="178" t="s">
        <v>519</v>
      </c>
      <c r="D324" s="178" t="s">
        <v>154</v>
      </c>
      <c r="E324" s="179" t="s">
        <v>520</v>
      </c>
      <c r="F324" s="180" t="s">
        <v>521</v>
      </c>
      <c r="G324" s="181" t="s">
        <v>270</v>
      </c>
      <c r="H324" s="182">
        <v>59.366</v>
      </c>
      <c r="I324" s="183"/>
      <c r="J324" s="184">
        <f>ROUND(I324*H324,2)</f>
        <v>0</v>
      </c>
      <c r="K324" s="180" t="s">
        <v>158</v>
      </c>
      <c r="L324" s="39"/>
      <c r="M324" s="185" t="s">
        <v>19</v>
      </c>
      <c r="N324" s="186" t="s">
        <v>43</v>
      </c>
      <c r="O324" s="64"/>
      <c r="P324" s="187">
        <f>O324*H324</f>
        <v>0</v>
      </c>
      <c r="Q324" s="187">
        <v>0</v>
      </c>
      <c r="R324" s="187">
        <f>Q324*H324</f>
        <v>0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159</v>
      </c>
      <c r="AT324" s="189" t="s">
        <v>154</v>
      </c>
      <c r="AU324" s="189" t="s">
        <v>173</v>
      </c>
      <c r="AY324" s="17" t="s">
        <v>152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7" t="s">
        <v>79</v>
      </c>
      <c r="BK324" s="190">
        <f>ROUND(I324*H324,2)</f>
        <v>0</v>
      </c>
      <c r="BL324" s="17" t="s">
        <v>159</v>
      </c>
      <c r="BM324" s="189" t="s">
        <v>522</v>
      </c>
    </row>
    <row r="325" spans="1:65" s="2" customFormat="1" ht="19.5">
      <c r="A325" s="34"/>
      <c r="B325" s="35"/>
      <c r="C325" s="36"/>
      <c r="D325" s="191" t="s">
        <v>161</v>
      </c>
      <c r="E325" s="36"/>
      <c r="F325" s="192" t="s">
        <v>523</v>
      </c>
      <c r="G325" s="36"/>
      <c r="H325" s="36"/>
      <c r="I325" s="193"/>
      <c r="J325" s="36"/>
      <c r="K325" s="36"/>
      <c r="L325" s="39"/>
      <c r="M325" s="194"/>
      <c r="N325" s="195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161</v>
      </c>
      <c r="AU325" s="17" t="s">
        <v>173</v>
      </c>
    </row>
    <row r="326" spans="1:65" s="13" customFormat="1" ht="11.25">
      <c r="B326" s="197"/>
      <c r="C326" s="198"/>
      <c r="D326" s="191" t="s">
        <v>165</v>
      </c>
      <c r="E326" s="199" t="s">
        <v>19</v>
      </c>
      <c r="F326" s="200" t="s">
        <v>512</v>
      </c>
      <c r="G326" s="198"/>
      <c r="H326" s="201">
        <v>59.366</v>
      </c>
      <c r="I326" s="202"/>
      <c r="J326" s="198"/>
      <c r="K326" s="198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165</v>
      </c>
      <c r="AU326" s="207" t="s">
        <v>173</v>
      </c>
      <c r="AV326" s="13" t="s">
        <v>81</v>
      </c>
      <c r="AW326" s="13" t="s">
        <v>34</v>
      </c>
      <c r="AX326" s="13" t="s">
        <v>79</v>
      </c>
      <c r="AY326" s="207" t="s">
        <v>152</v>
      </c>
    </row>
    <row r="327" spans="1:65" s="2" customFormat="1" ht="33" customHeight="1">
      <c r="A327" s="34"/>
      <c r="B327" s="35"/>
      <c r="C327" s="178" t="s">
        <v>524</v>
      </c>
      <c r="D327" s="178" t="s">
        <v>154</v>
      </c>
      <c r="E327" s="179" t="s">
        <v>525</v>
      </c>
      <c r="F327" s="180" t="s">
        <v>526</v>
      </c>
      <c r="G327" s="181" t="s">
        <v>270</v>
      </c>
      <c r="H327" s="182">
        <v>59.366</v>
      </c>
      <c r="I327" s="183"/>
      <c r="J327" s="184">
        <f>ROUND(I327*H327,2)</f>
        <v>0</v>
      </c>
      <c r="K327" s="180" t="s">
        <v>158</v>
      </c>
      <c r="L327" s="39"/>
      <c r="M327" s="185" t="s">
        <v>19</v>
      </c>
      <c r="N327" s="186" t="s">
        <v>43</v>
      </c>
      <c r="O327" s="64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159</v>
      </c>
      <c r="AT327" s="189" t="s">
        <v>154</v>
      </c>
      <c r="AU327" s="189" t="s">
        <v>173</v>
      </c>
      <c r="AY327" s="17" t="s">
        <v>152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7" t="s">
        <v>79</v>
      </c>
      <c r="BK327" s="190">
        <f>ROUND(I327*H327,2)</f>
        <v>0</v>
      </c>
      <c r="BL327" s="17" t="s">
        <v>159</v>
      </c>
      <c r="BM327" s="189" t="s">
        <v>527</v>
      </c>
    </row>
    <row r="328" spans="1:65" s="2" customFormat="1" ht="29.25">
      <c r="A328" s="34"/>
      <c r="B328" s="35"/>
      <c r="C328" s="36"/>
      <c r="D328" s="191" t="s">
        <v>161</v>
      </c>
      <c r="E328" s="36"/>
      <c r="F328" s="192" t="s">
        <v>528</v>
      </c>
      <c r="G328" s="36"/>
      <c r="H328" s="36"/>
      <c r="I328" s="193"/>
      <c r="J328" s="36"/>
      <c r="K328" s="36"/>
      <c r="L328" s="39"/>
      <c r="M328" s="194"/>
      <c r="N328" s="195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161</v>
      </c>
      <c r="AU328" s="17" t="s">
        <v>173</v>
      </c>
    </row>
    <row r="329" spans="1:65" s="13" customFormat="1" ht="11.25">
      <c r="B329" s="197"/>
      <c r="C329" s="198"/>
      <c r="D329" s="191" t="s">
        <v>165</v>
      </c>
      <c r="E329" s="199" t="s">
        <v>19</v>
      </c>
      <c r="F329" s="200" t="s">
        <v>512</v>
      </c>
      <c r="G329" s="198"/>
      <c r="H329" s="201">
        <v>59.366</v>
      </c>
      <c r="I329" s="202"/>
      <c r="J329" s="198"/>
      <c r="K329" s="198"/>
      <c r="L329" s="203"/>
      <c r="M329" s="204"/>
      <c r="N329" s="205"/>
      <c r="O329" s="205"/>
      <c r="P329" s="205"/>
      <c r="Q329" s="205"/>
      <c r="R329" s="205"/>
      <c r="S329" s="205"/>
      <c r="T329" s="206"/>
      <c r="AT329" s="207" t="s">
        <v>165</v>
      </c>
      <c r="AU329" s="207" t="s">
        <v>173</v>
      </c>
      <c r="AV329" s="13" t="s">
        <v>81</v>
      </c>
      <c r="AW329" s="13" t="s">
        <v>34</v>
      </c>
      <c r="AX329" s="13" t="s">
        <v>79</v>
      </c>
      <c r="AY329" s="207" t="s">
        <v>152</v>
      </c>
    </row>
    <row r="330" spans="1:65" s="2" customFormat="1" ht="24">
      <c r="A330" s="34"/>
      <c r="B330" s="35"/>
      <c r="C330" s="178" t="s">
        <v>529</v>
      </c>
      <c r="D330" s="178" t="s">
        <v>154</v>
      </c>
      <c r="E330" s="179" t="s">
        <v>530</v>
      </c>
      <c r="F330" s="180" t="s">
        <v>531</v>
      </c>
      <c r="G330" s="181" t="s">
        <v>270</v>
      </c>
      <c r="H330" s="182">
        <v>117.093</v>
      </c>
      <c r="I330" s="183"/>
      <c r="J330" s="184">
        <f>ROUND(I330*H330,2)</f>
        <v>0</v>
      </c>
      <c r="K330" s="180" t="s">
        <v>158</v>
      </c>
      <c r="L330" s="39"/>
      <c r="M330" s="185" t="s">
        <v>19</v>
      </c>
      <c r="N330" s="186" t="s">
        <v>43</v>
      </c>
      <c r="O330" s="64"/>
      <c r="P330" s="187">
        <f>O330*H330</f>
        <v>0</v>
      </c>
      <c r="Q330" s="187">
        <v>0</v>
      </c>
      <c r="R330" s="187">
        <f>Q330*H330</f>
        <v>0</v>
      </c>
      <c r="S330" s="187">
        <v>0</v>
      </c>
      <c r="T330" s="18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9" t="s">
        <v>159</v>
      </c>
      <c r="AT330" s="189" t="s">
        <v>154</v>
      </c>
      <c r="AU330" s="189" t="s">
        <v>173</v>
      </c>
      <c r="AY330" s="17" t="s">
        <v>152</v>
      </c>
      <c r="BE330" s="190">
        <f>IF(N330="základní",J330,0)</f>
        <v>0</v>
      </c>
      <c r="BF330" s="190">
        <f>IF(N330="snížená",J330,0)</f>
        <v>0</v>
      </c>
      <c r="BG330" s="190">
        <f>IF(N330="zákl. přenesená",J330,0)</f>
        <v>0</v>
      </c>
      <c r="BH330" s="190">
        <f>IF(N330="sníž. přenesená",J330,0)</f>
        <v>0</v>
      </c>
      <c r="BI330" s="190">
        <f>IF(N330="nulová",J330,0)</f>
        <v>0</v>
      </c>
      <c r="BJ330" s="17" t="s">
        <v>79</v>
      </c>
      <c r="BK330" s="190">
        <f>ROUND(I330*H330,2)</f>
        <v>0</v>
      </c>
      <c r="BL330" s="17" t="s">
        <v>159</v>
      </c>
      <c r="BM330" s="189" t="s">
        <v>532</v>
      </c>
    </row>
    <row r="331" spans="1:65" s="2" customFormat="1" ht="29.25">
      <c r="A331" s="34"/>
      <c r="B331" s="35"/>
      <c r="C331" s="36"/>
      <c r="D331" s="191" t="s">
        <v>161</v>
      </c>
      <c r="E331" s="36"/>
      <c r="F331" s="192" t="s">
        <v>533</v>
      </c>
      <c r="G331" s="36"/>
      <c r="H331" s="36"/>
      <c r="I331" s="193"/>
      <c r="J331" s="36"/>
      <c r="K331" s="36"/>
      <c r="L331" s="39"/>
      <c r="M331" s="194"/>
      <c r="N331" s="195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161</v>
      </c>
      <c r="AU331" s="17" t="s">
        <v>173</v>
      </c>
    </row>
    <row r="332" spans="1:65" s="2" customFormat="1" ht="33" customHeight="1">
      <c r="A332" s="34"/>
      <c r="B332" s="35"/>
      <c r="C332" s="178" t="s">
        <v>534</v>
      </c>
      <c r="D332" s="178" t="s">
        <v>154</v>
      </c>
      <c r="E332" s="179" t="s">
        <v>535</v>
      </c>
      <c r="F332" s="180" t="s">
        <v>536</v>
      </c>
      <c r="G332" s="181" t="s">
        <v>270</v>
      </c>
      <c r="H332" s="182">
        <v>117.093</v>
      </c>
      <c r="I332" s="183"/>
      <c r="J332" s="184">
        <f>ROUND(I332*H332,2)</f>
        <v>0</v>
      </c>
      <c r="K332" s="180" t="s">
        <v>158</v>
      </c>
      <c r="L332" s="39"/>
      <c r="M332" s="185" t="s">
        <v>19</v>
      </c>
      <c r="N332" s="186" t="s">
        <v>43</v>
      </c>
      <c r="O332" s="64"/>
      <c r="P332" s="187">
        <f>O332*H332</f>
        <v>0</v>
      </c>
      <c r="Q332" s="187">
        <v>0</v>
      </c>
      <c r="R332" s="187">
        <f>Q332*H332</f>
        <v>0</v>
      </c>
      <c r="S332" s="187">
        <v>0</v>
      </c>
      <c r="T332" s="18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9" t="s">
        <v>159</v>
      </c>
      <c r="AT332" s="189" t="s">
        <v>154</v>
      </c>
      <c r="AU332" s="189" t="s">
        <v>173</v>
      </c>
      <c r="AY332" s="17" t="s">
        <v>152</v>
      </c>
      <c r="BE332" s="190">
        <f>IF(N332="základní",J332,0)</f>
        <v>0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17" t="s">
        <v>79</v>
      </c>
      <c r="BK332" s="190">
        <f>ROUND(I332*H332,2)</f>
        <v>0</v>
      </c>
      <c r="BL332" s="17" t="s">
        <v>159</v>
      </c>
      <c r="BM332" s="189" t="s">
        <v>537</v>
      </c>
    </row>
    <row r="333" spans="1:65" s="2" customFormat="1" ht="29.25">
      <c r="A333" s="34"/>
      <c r="B333" s="35"/>
      <c r="C333" s="36"/>
      <c r="D333" s="191" t="s">
        <v>161</v>
      </c>
      <c r="E333" s="36"/>
      <c r="F333" s="192" t="s">
        <v>538</v>
      </c>
      <c r="G333" s="36"/>
      <c r="H333" s="36"/>
      <c r="I333" s="193"/>
      <c r="J333" s="36"/>
      <c r="K333" s="36"/>
      <c r="L333" s="39"/>
      <c r="M333" s="194"/>
      <c r="N333" s="195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161</v>
      </c>
      <c r="AU333" s="17" t="s">
        <v>173</v>
      </c>
    </row>
    <row r="334" spans="1:65" s="12" customFormat="1" ht="22.9" customHeight="1">
      <c r="B334" s="162"/>
      <c r="C334" s="163"/>
      <c r="D334" s="164" t="s">
        <v>71</v>
      </c>
      <c r="E334" s="176" t="s">
        <v>539</v>
      </c>
      <c r="F334" s="176" t="s">
        <v>540</v>
      </c>
      <c r="G334" s="163"/>
      <c r="H334" s="163"/>
      <c r="I334" s="166"/>
      <c r="J334" s="177">
        <f>BK334</f>
        <v>0</v>
      </c>
      <c r="K334" s="163"/>
      <c r="L334" s="168"/>
      <c r="M334" s="169"/>
      <c r="N334" s="170"/>
      <c r="O334" s="170"/>
      <c r="P334" s="171">
        <f>SUM(P335:P341)</f>
        <v>0</v>
      </c>
      <c r="Q334" s="170"/>
      <c r="R334" s="171">
        <f>SUM(R335:R341)</f>
        <v>0</v>
      </c>
      <c r="S334" s="170"/>
      <c r="T334" s="172">
        <f>SUM(T335:T341)</f>
        <v>0</v>
      </c>
      <c r="AR334" s="173" t="s">
        <v>79</v>
      </c>
      <c r="AT334" s="174" t="s">
        <v>71</v>
      </c>
      <c r="AU334" s="174" t="s">
        <v>79</v>
      </c>
      <c r="AY334" s="173" t="s">
        <v>152</v>
      </c>
      <c r="BK334" s="175">
        <f>SUM(BK335:BK341)</f>
        <v>0</v>
      </c>
    </row>
    <row r="335" spans="1:65" s="2" customFormat="1" ht="16.5" customHeight="1">
      <c r="A335" s="34"/>
      <c r="B335" s="35"/>
      <c r="C335" s="178" t="s">
        <v>541</v>
      </c>
      <c r="D335" s="178" t="s">
        <v>154</v>
      </c>
      <c r="E335" s="179" t="s">
        <v>542</v>
      </c>
      <c r="F335" s="180" t="s">
        <v>543</v>
      </c>
      <c r="G335" s="181" t="s">
        <v>270</v>
      </c>
      <c r="H335" s="182">
        <v>60.625</v>
      </c>
      <c r="I335" s="183"/>
      <c r="J335" s="184">
        <f>ROUND(I335*H335,2)</f>
        <v>0</v>
      </c>
      <c r="K335" s="180" t="s">
        <v>158</v>
      </c>
      <c r="L335" s="39"/>
      <c r="M335" s="185" t="s">
        <v>19</v>
      </c>
      <c r="N335" s="186" t="s">
        <v>43</v>
      </c>
      <c r="O335" s="64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159</v>
      </c>
      <c r="AT335" s="189" t="s">
        <v>154</v>
      </c>
      <c r="AU335" s="189" t="s">
        <v>81</v>
      </c>
      <c r="AY335" s="17" t="s">
        <v>152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7" t="s">
        <v>79</v>
      </c>
      <c r="BK335" s="190">
        <f>ROUND(I335*H335,2)</f>
        <v>0</v>
      </c>
      <c r="BL335" s="17" t="s">
        <v>159</v>
      </c>
      <c r="BM335" s="189" t="s">
        <v>544</v>
      </c>
    </row>
    <row r="336" spans="1:65" s="2" customFormat="1" ht="11.25">
      <c r="A336" s="34"/>
      <c r="B336" s="35"/>
      <c r="C336" s="36"/>
      <c r="D336" s="191" t="s">
        <v>161</v>
      </c>
      <c r="E336" s="36"/>
      <c r="F336" s="192" t="s">
        <v>543</v>
      </c>
      <c r="G336" s="36"/>
      <c r="H336" s="36"/>
      <c r="I336" s="193"/>
      <c r="J336" s="36"/>
      <c r="K336" s="36"/>
      <c r="L336" s="39"/>
      <c r="M336" s="194"/>
      <c r="N336" s="195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161</v>
      </c>
      <c r="AU336" s="17" t="s">
        <v>81</v>
      </c>
    </row>
    <row r="337" spans="1:65" s="2" customFormat="1" ht="24">
      <c r="A337" s="34"/>
      <c r="B337" s="35"/>
      <c r="C337" s="178" t="s">
        <v>545</v>
      </c>
      <c r="D337" s="178" t="s">
        <v>154</v>
      </c>
      <c r="E337" s="179" t="s">
        <v>546</v>
      </c>
      <c r="F337" s="180" t="s">
        <v>547</v>
      </c>
      <c r="G337" s="181" t="s">
        <v>270</v>
      </c>
      <c r="H337" s="182">
        <v>167.762</v>
      </c>
      <c r="I337" s="183"/>
      <c r="J337" s="184">
        <f>ROUND(I337*H337,2)</f>
        <v>0</v>
      </c>
      <c r="K337" s="180" t="s">
        <v>158</v>
      </c>
      <c r="L337" s="39"/>
      <c r="M337" s="185" t="s">
        <v>19</v>
      </c>
      <c r="N337" s="186" t="s">
        <v>43</v>
      </c>
      <c r="O337" s="64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9" t="s">
        <v>159</v>
      </c>
      <c r="AT337" s="189" t="s">
        <v>154</v>
      </c>
      <c r="AU337" s="189" t="s">
        <v>81</v>
      </c>
      <c r="AY337" s="17" t="s">
        <v>152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7" t="s">
        <v>79</v>
      </c>
      <c r="BK337" s="190">
        <f>ROUND(I337*H337,2)</f>
        <v>0</v>
      </c>
      <c r="BL337" s="17" t="s">
        <v>159</v>
      </c>
      <c r="BM337" s="189" t="s">
        <v>548</v>
      </c>
    </row>
    <row r="338" spans="1:65" s="2" customFormat="1" ht="11.25">
      <c r="A338" s="34"/>
      <c r="B338" s="35"/>
      <c r="C338" s="36"/>
      <c r="D338" s="191" t="s">
        <v>161</v>
      </c>
      <c r="E338" s="36"/>
      <c r="F338" s="192" t="s">
        <v>547</v>
      </c>
      <c r="G338" s="36"/>
      <c r="H338" s="36"/>
      <c r="I338" s="193"/>
      <c r="J338" s="36"/>
      <c r="K338" s="36"/>
      <c r="L338" s="39"/>
      <c r="M338" s="194"/>
      <c r="N338" s="195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161</v>
      </c>
      <c r="AU338" s="17" t="s">
        <v>81</v>
      </c>
    </row>
    <row r="339" spans="1:65" s="13" customFormat="1" ht="11.25">
      <c r="B339" s="197"/>
      <c r="C339" s="198"/>
      <c r="D339" s="191" t="s">
        <v>165</v>
      </c>
      <c r="E339" s="199" t="s">
        <v>19</v>
      </c>
      <c r="F339" s="200" t="s">
        <v>549</v>
      </c>
      <c r="G339" s="198"/>
      <c r="H339" s="201">
        <v>167.762</v>
      </c>
      <c r="I339" s="202"/>
      <c r="J339" s="198"/>
      <c r="K339" s="198"/>
      <c r="L339" s="203"/>
      <c r="M339" s="204"/>
      <c r="N339" s="205"/>
      <c r="O339" s="205"/>
      <c r="P339" s="205"/>
      <c r="Q339" s="205"/>
      <c r="R339" s="205"/>
      <c r="S339" s="205"/>
      <c r="T339" s="206"/>
      <c r="AT339" s="207" t="s">
        <v>165</v>
      </c>
      <c r="AU339" s="207" t="s">
        <v>81</v>
      </c>
      <c r="AV339" s="13" t="s">
        <v>81</v>
      </c>
      <c r="AW339" s="13" t="s">
        <v>34</v>
      </c>
      <c r="AX339" s="13" t="s">
        <v>79</v>
      </c>
      <c r="AY339" s="207" t="s">
        <v>152</v>
      </c>
    </row>
    <row r="340" spans="1:65" s="2" customFormat="1" ht="16.5" customHeight="1">
      <c r="A340" s="34"/>
      <c r="B340" s="35"/>
      <c r="C340" s="178" t="s">
        <v>550</v>
      </c>
      <c r="D340" s="178" t="s">
        <v>154</v>
      </c>
      <c r="E340" s="179" t="s">
        <v>551</v>
      </c>
      <c r="F340" s="180" t="s">
        <v>552</v>
      </c>
      <c r="G340" s="181" t="s">
        <v>270</v>
      </c>
      <c r="H340" s="182">
        <v>60.625</v>
      </c>
      <c r="I340" s="183"/>
      <c r="J340" s="184">
        <f>ROUND(I340*H340,2)</f>
        <v>0</v>
      </c>
      <c r="K340" s="180" t="s">
        <v>158</v>
      </c>
      <c r="L340" s="39"/>
      <c r="M340" s="185" t="s">
        <v>19</v>
      </c>
      <c r="N340" s="186" t="s">
        <v>43</v>
      </c>
      <c r="O340" s="64"/>
      <c r="P340" s="187">
        <f>O340*H340</f>
        <v>0</v>
      </c>
      <c r="Q340" s="187">
        <v>0</v>
      </c>
      <c r="R340" s="187">
        <f>Q340*H340</f>
        <v>0</v>
      </c>
      <c r="S340" s="187">
        <v>0</v>
      </c>
      <c r="T340" s="18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9" t="s">
        <v>159</v>
      </c>
      <c r="AT340" s="189" t="s">
        <v>154</v>
      </c>
      <c r="AU340" s="189" t="s">
        <v>81</v>
      </c>
      <c r="AY340" s="17" t="s">
        <v>152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17" t="s">
        <v>79</v>
      </c>
      <c r="BK340" s="190">
        <f>ROUND(I340*H340,2)</f>
        <v>0</v>
      </c>
      <c r="BL340" s="17" t="s">
        <v>159</v>
      </c>
      <c r="BM340" s="189" t="s">
        <v>553</v>
      </c>
    </row>
    <row r="341" spans="1:65" s="2" customFormat="1" ht="19.5">
      <c r="A341" s="34"/>
      <c r="B341" s="35"/>
      <c r="C341" s="36"/>
      <c r="D341" s="191" t="s">
        <v>161</v>
      </c>
      <c r="E341" s="36"/>
      <c r="F341" s="192" t="s">
        <v>554</v>
      </c>
      <c r="G341" s="36"/>
      <c r="H341" s="36"/>
      <c r="I341" s="193"/>
      <c r="J341" s="36"/>
      <c r="K341" s="36"/>
      <c r="L341" s="39"/>
      <c r="M341" s="194"/>
      <c r="N341" s="195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161</v>
      </c>
      <c r="AU341" s="17" t="s">
        <v>81</v>
      </c>
    </row>
    <row r="342" spans="1:65" s="12" customFormat="1" ht="25.9" customHeight="1">
      <c r="B342" s="162"/>
      <c r="C342" s="163"/>
      <c r="D342" s="164" t="s">
        <v>71</v>
      </c>
      <c r="E342" s="165" t="s">
        <v>555</v>
      </c>
      <c r="F342" s="165" t="s">
        <v>556</v>
      </c>
      <c r="G342" s="163"/>
      <c r="H342" s="163"/>
      <c r="I342" s="166"/>
      <c r="J342" s="167">
        <f>BK342</f>
        <v>0</v>
      </c>
      <c r="K342" s="163"/>
      <c r="L342" s="168"/>
      <c r="M342" s="169"/>
      <c r="N342" s="170"/>
      <c r="O342" s="170"/>
      <c r="P342" s="171">
        <f>P343</f>
        <v>0</v>
      </c>
      <c r="Q342" s="170"/>
      <c r="R342" s="171">
        <f>R343</f>
        <v>1.8107999999999999E-2</v>
      </c>
      <c r="S342" s="170"/>
      <c r="T342" s="172">
        <f>T343</f>
        <v>0</v>
      </c>
      <c r="AR342" s="173" t="s">
        <v>81</v>
      </c>
      <c r="AT342" s="174" t="s">
        <v>71</v>
      </c>
      <c r="AU342" s="174" t="s">
        <v>72</v>
      </c>
      <c r="AY342" s="173" t="s">
        <v>152</v>
      </c>
      <c r="BK342" s="175">
        <f>BK343</f>
        <v>0</v>
      </c>
    </row>
    <row r="343" spans="1:65" s="12" customFormat="1" ht="22.9" customHeight="1">
      <c r="B343" s="162"/>
      <c r="C343" s="163"/>
      <c r="D343" s="164" t="s">
        <v>71</v>
      </c>
      <c r="E343" s="176" t="s">
        <v>557</v>
      </c>
      <c r="F343" s="176" t="s">
        <v>558</v>
      </c>
      <c r="G343" s="163"/>
      <c r="H343" s="163"/>
      <c r="I343" s="166"/>
      <c r="J343" s="177">
        <f>BK343</f>
        <v>0</v>
      </c>
      <c r="K343" s="163"/>
      <c r="L343" s="168"/>
      <c r="M343" s="169"/>
      <c r="N343" s="170"/>
      <c r="O343" s="170"/>
      <c r="P343" s="171">
        <f>SUM(P344:P350)</f>
        <v>0</v>
      </c>
      <c r="Q343" s="170"/>
      <c r="R343" s="171">
        <f>SUM(R344:R350)</f>
        <v>1.8107999999999999E-2</v>
      </c>
      <c r="S343" s="170"/>
      <c r="T343" s="172">
        <f>SUM(T344:T350)</f>
        <v>0</v>
      </c>
      <c r="AR343" s="173" t="s">
        <v>81</v>
      </c>
      <c r="AT343" s="174" t="s">
        <v>71</v>
      </c>
      <c r="AU343" s="174" t="s">
        <v>79</v>
      </c>
      <c r="AY343" s="173" t="s">
        <v>152</v>
      </c>
      <c r="BK343" s="175">
        <f>SUM(BK344:BK350)</f>
        <v>0</v>
      </c>
    </row>
    <row r="344" spans="1:65" s="2" customFormat="1" ht="33" customHeight="1">
      <c r="A344" s="34"/>
      <c r="B344" s="35"/>
      <c r="C344" s="178" t="s">
        <v>559</v>
      </c>
      <c r="D344" s="178" t="s">
        <v>154</v>
      </c>
      <c r="E344" s="179" t="s">
        <v>560</v>
      </c>
      <c r="F344" s="180" t="s">
        <v>561</v>
      </c>
      <c r="G344" s="181" t="s">
        <v>157</v>
      </c>
      <c r="H344" s="182">
        <v>1.2</v>
      </c>
      <c r="I344" s="183"/>
      <c r="J344" s="184">
        <f>ROUND(I344*H344,2)</f>
        <v>0</v>
      </c>
      <c r="K344" s="180" t="s">
        <v>158</v>
      </c>
      <c r="L344" s="39"/>
      <c r="M344" s="185" t="s">
        <v>19</v>
      </c>
      <c r="N344" s="186" t="s">
        <v>43</v>
      </c>
      <c r="O344" s="64"/>
      <c r="P344" s="187">
        <f>O344*H344</f>
        <v>0</v>
      </c>
      <c r="Q344" s="187">
        <v>4.8999999999999998E-4</v>
      </c>
      <c r="R344" s="187">
        <f>Q344*H344</f>
        <v>5.8799999999999998E-4</v>
      </c>
      <c r="S344" s="187">
        <v>0</v>
      </c>
      <c r="T344" s="18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9" t="s">
        <v>254</v>
      </c>
      <c r="AT344" s="189" t="s">
        <v>154</v>
      </c>
      <c r="AU344" s="189" t="s">
        <v>81</v>
      </c>
      <c r="AY344" s="17" t="s">
        <v>152</v>
      </c>
      <c r="BE344" s="190">
        <f>IF(N344="základní",J344,0)</f>
        <v>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17" t="s">
        <v>79</v>
      </c>
      <c r="BK344" s="190">
        <f>ROUND(I344*H344,2)</f>
        <v>0</v>
      </c>
      <c r="BL344" s="17" t="s">
        <v>254</v>
      </c>
      <c r="BM344" s="189" t="s">
        <v>562</v>
      </c>
    </row>
    <row r="345" spans="1:65" s="2" customFormat="1" ht="19.5">
      <c r="A345" s="34"/>
      <c r="B345" s="35"/>
      <c r="C345" s="36"/>
      <c r="D345" s="191" t="s">
        <v>161</v>
      </c>
      <c r="E345" s="36"/>
      <c r="F345" s="192" t="s">
        <v>563</v>
      </c>
      <c r="G345" s="36"/>
      <c r="H345" s="36"/>
      <c r="I345" s="193"/>
      <c r="J345" s="36"/>
      <c r="K345" s="36"/>
      <c r="L345" s="39"/>
      <c r="M345" s="194"/>
      <c r="N345" s="195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161</v>
      </c>
      <c r="AU345" s="17" t="s">
        <v>81</v>
      </c>
    </row>
    <row r="346" spans="1:65" s="13" customFormat="1" ht="11.25">
      <c r="B346" s="197"/>
      <c r="C346" s="198"/>
      <c r="D346" s="191" t="s">
        <v>165</v>
      </c>
      <c r="E346" s="199" t="s">
        <v>19</v>
      </c>
      <c r="F346" s="200" t="s">
        <v>564</v>
      </c>
      <c r="G346" s="198"/>
      <c r="H346" s="201">
        <v>1.2</v>
      </c>
      <c r="I346" s="202"/>
      <c r="J346" s="198"/>
      <c r="K346" s="198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165</v>
      </c>
      <c r="AU346" s="207" t="s">
        <v>81</v>
      </c>
      <c r="AV346" s="13" t="s">
        <v>81</v>
      </c>
      <c r="AW346" s="13" t="s">
        <v>34</v>
      </c>
      <c r="AX346" s="13" t="s">
        <v>79</v>
      </c>
      <c r="AY346" s="207" t="s">
        <v>152</v>
      </c>
    </row>
    <row r="347" spans="1:65" s="2" customFormat="1" ht="16.5" customHeight="1">
      <c r="A347" s="34"/>
      <c r="B347" s="35"/>
      <c r="C347" s="219" t="s">
        <v>565</v>
      </c>
      <c r="D347" s="219" t="s">
        <v>267</v>
      </c>
      <c r="E347" s="220" t="s">
        <v>566</v>
      </c>
      <c r="F347" s="221" t="s">
        <v>567</v>
      </c>
      <c r="G347" s="222" t="s">
        <v>157</v>
      </c>
      <c r="H347" s="223">
        <v>1.2</v>
      </c>
      <c r="I347" s="224"/>
      <c r="J347" s="225">
        <f>ROUND(I347*H347,2)</f>
        <v>0</v>
      </c>
      <c r="K347" s="221" t="s">
        <v>158</v>
      </c>
      <c r="L347" s="226"/>
      <c r="M347" s="227" t="s">
        <v>19</v>
      </c>
      <c r="N347" s="228" t="s">
        <v>43</v>
      </c>
      <c r="O347" s="64"/>
      <c r="P347" s="187">
        <f>O347*H347</f>
        <v>0</v>
      </c>
      <c r="Q347" s="187">
        <v>1.46E-2</v>
      </c>
      <c r="R347" s="187">
        <f>Q347*H347</f>
        <v>1.7520000000000001E-2</v>
      </c>
      <c r="S347" s="187">
        <v>0</v>
      </c>
      <c r="T347" s="18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9" t="s">
        <v>357</v>
      </c>
      <c r="AT347" s="189" t="s">
        <v>267</v>
      </c>
      <c r="AU347" s="189" t="s">
        <v>81</v>
      </c>
      <c r="AY347" s="17" t="s">
        <v>152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7" t="s">
        <v>79</v>
      </c>
      <c r="BK347" s="190">
        <f>ROUND(I347*H347,2)</f>
        <v>0</v>
      </c>
      <c r="BL347" s="17" t="s">
        <v>254</v>
      </c>
      <c r="BM347" s="189" t="s">
        <v>568</v>
      </c>
    </row>
    <row r="348" spans="1:65" s="2" customFormat="1" ht="11.25">
      <c r="A348" s="34"/>
      <c r="B348" s="35"/>
      <c r="C348" s="36"/>
      <c r="D348" s="191" t="s">
        <v>161</v>
      </c>
      <c r="E348" s="36"/>
      <c r="F348" s="192" t="s">
        <v>567</v>
      </c>
      <c r="G348" s="36"/>
      <c r="H348" s="36"/>
      <c r="I348" s="193"/>
      <c r="J348" s="36"/>
      <c r="K348" s="36"/>
      <c r="L348" s="39"/>
      <c r="M348" s="194"/>
      <c r="N348" s="195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161</v>
      </c>
      <c r="AU348" s="17" t="s">
        <v>81</v>
      </c>
    </row>
    <row r="349" spans="1:65" s="2" customFormat="1" ht="24">
      <c r="A349" s="34"/>
      <c r="B349" s="35"/>
      <c r="C349" s="178" t="s">
        <v>569</v>
      </c>
      <c r="D349" s="178" t="s">
        <v>154</v>
      </c>
      <c r="E349" s="179" t="s">
        <v>570</v>
      </c>
      <c r="F349" s="180" t="s">
        <v>571</v>
      </c>
      <c r="G349" s="181" t="s">
        <v>182</v>
      </c>
      <c r="H349" s="182">
        <v>6</v>
      </c>
      <c r="I349" s="183"/>
      <c r="J349" s="184">
        <f>ROUND(I349*H349,2)</f>
        <v>0</v>
      </c>
      <c r="K349" s="180" t="s">
        <v>158</v>
      </c>
      <c r="L349" s="39"/>
      <c r="M349" s="185" t="s">
        <v>19</v>
      </c>
      <c r="N349" s="186" t="s">
        <v>43</v>
      </c>
      <c r="O349" s="64"/>
      <c r="P349" s="187">
        <f>O349*H349</f>
        <v>0</v>
      </c>
      <c r="Q349" s="187">
        <v>0</v>
      </c>
      <c r="R349" s="187">
        <f>Q349*H349</f>
        <v>0</v>
      </c>
      <c r="S349" s="187">
        <v>0</v>
      </c>
      <c r="T349" s="18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9" t="s">
        <v>254</v>
      </c>
      <c r="AT349" s="189" t="s">
        <v>154</v>
      </c>
      <c r="AU349" s="189" t="s">
        <v>81</v>
      </c>
      <c r="AY349" s="17" t="s">
        <v>152</v>
      </c>
      <c r="BE349" s="190">
        <f>IF(N349="základní",J349,0)</f>
        <v>0</v>
      </c>
      <c r="BF349" s="190">
        <f>IF(N349="snížená",J349,0)</f>
        <v>0</v>
      </c>
      <c r="BG349" s="190">
        <f>IF(N349="zákl. přenesená",J349,0)</f>
        <v>0</v>
      </c>
      <c r="BH349" s="190">
        <f>IF(N349="sníž. přenesená",J349,0)</f>
        <v>0</v>
      </c>
      <c r="BI349" s="190">
        <f>IF(N349="nulová",J349,0)</f>
        <v>0</v>
      </c>
      <c r="BJ349" s="17" t="s">
        <v>79</v>
      </c>
      <c r="BK349" s="190">
        <f>ROUND(I349*H349,2)</f>
        <v>0</v>
      </c>
      <c r="BL349" s="17" t="s">
        <v>254</v>
      </c>
      <c r="BM349" s="189" t="s">
        <v>572</v>
      </c>
    </row>
    <row r="350" spans="1:65" s="2" customFormat="1" ht="19.5">
      <c r="A350" s="34"/>
      <c r="B350" s="35"/>
      <c r="C350" s="36"/>
      <c r="D350" s="191" t="s">
        <v>161</v>
      </c>
      <c r="E350" s="36"/>
      <c r="F350" s="192" t="s">
        <v>573</v>
      </c>
      <c r="G350" s="36"/>
      <c r="H350" s="36"/>
      <c r="I350" s="193"/>
      <c r="J350" s="36"/>
      <c r="K350" s="36"/>
      <c r="L350" s="39"/>
      <c r="M350" s="229"/>
      <c r="N350" s="230"/>
      <c r="O350" s="231"/>
      <c r="P350" s="231"/>
      <c r="Q350" s="231"/>
      <c r="R350" s="231"/>
      <c r="S350" s="231"/>
      <c r="T350" s="232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161</v>
      </c>
      <c r="AU350" s="17" t="s">
        <v>81</v>
      </c>
    </row>
    <row r="351" spans="1:65" s="2" customFormat="1" ht="6.95" customHeight="1">
      <c r="A351" s="34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39"/>
      <c r="M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</row>
  </sheetData>
  <sheetProtection algorithmName="SHA-512" hashValue="MRMAslZhWDaJC2c6/J9ZkeMUv1Sv4ipRHmTKvjGqwrXNu6nX/GWbmknx4eekNTLuyVFjcmZH9UVMRC/aFIvVJA==" saltValue="iVPks1ojXoXn+OIVQJxwx7NBZkRhi2voFTazaqDRDkXykOeeaOUqa6z0+H3mhPL04Ybi5ZQ+EoYyRXb+VUq0sw==" spinCount="100000" sheet="1" objects="1" scenarios="1" formatColumns="0" formatRows="0" autoFilter="0"/>
  <autoFilter ref="C94:K350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4"/>
  <sheetViews>
    <sheetView showGridLines="0" topLeftCell="A103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117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9" t="str">
        <f>'Rekapitulace zakázky'!K6</f>
        <v>Oprava mostních objektů v úseku Česká Lípa - Jiříkov</v>
      </c>
      <c r="F7" s="360"/>
      <c r="G7" s="360"/>
      <c r="H7" s="360"/>
      <c r="L7" s="20"/>
    </row>
    <row r="8" spans="1:46" s="1" customFormat="1" ht="12" customHeight="1">
      <c r="B8" s="20"/>
      <c r="D8" s="112" t="s">
        <v>118</v>
      </c>
      <c r="L8" s="20"/>
    </row>
    <row r="9" spans="1:46" s="2" customFormat="1" ht="16.5" customHeight="1">
      <c r="A9" s="34"/>
      <c r="B9" s="39"/>
      <c r="C9" s="34"/>
      <c r="D9" s="34"/>
      <c r="E9" s="359" t="s">
        <v>119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120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2" t="s">
        <v>574</v>
      </c>
      <c r="F11" s="361"/>
      <c r="G11" s="361"/>
      <c r="H11" s="361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122</v>
      </c>
      <c r="G14" s="34"/>
      <c r="H14" s="34"/>
      <c r="I14" s="112" t="s">
        <v>23</v>
      </c>
      <c r="J14" s="114" t="str">
        <f>'Rekapitulace zakázky'!AN8</f>
        <v>19. 4. 2021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3" t="str">
        <f>'Rekapitulace zakázky'!E14</f>
        <v>Vyplň údaj</v>
      </c>
      <c r="F20" s="364"/>
      <c r="G20" s="364"/>
      <c r="H20" s="364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5" t="s">
        <v>19</v>
      </c>
      <c r="F29" s="365"/>
      <c r="G29" s="365"/>
      <c r="H29" s="365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ROUND((SUM(BE88:BE113)),  2)</f>
        <v>0</v>
      </c>
      <c r="G35" s="34"/>
      <c r="H35" s="34"/>
      <c r="I35" s="124">
        <v>0.21</v>
      </c>
      <c r="J35" s="123">
        <f>ROUND(((SUM(BE88:BE113))*I35),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ROUND((SUM(BF88:BF113)),  2)</f>
        <v>0</v>
      </c>
      <c r="G36" s="34"/>
      <c r="H36" s="34"/>
      <c r="I36" s="124">
        <v>0.15</v>
      </c>
      <c r="J36" s="123">
        <f>ROUND(((SUM(BF88:BF113))*I36),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ROUND((SUM(BG88:BG113)),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ROUND((SUM(BH88:BH113)),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ROUND((SUM(BI88:BI113)),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6" t="str">
        <f>E7</f>
        <v>Oprava mostních objektů v úseku Česká Lípa - Jiříkov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118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6" t="s">
        <v>119</v>
      </c>
      <c r="F52" s="368"/>
      <c r="G52" s="368"/>
      <c r="H52" s="36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120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0" t="str">
        <f>E11</f>
        <v>2021/01.2 - SO 01 - VRN1</v>
      </c>
      <c r="F54" s="368"/>
      <c r="G54" s="368"/>
      <c r="H54" s="36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Častolovice u České Lípy</v>
      </c>
      <c r="G56" s="36"/>
      <c r="H56" s="36"/>
      <c r="I56" s="29" t="s">
        <v>23</v>
      </c>
      <c r="J56" s="59" t="str">
        <f>IF(J14="","",J14)</f>
        <v>19. 4. 2021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s.o.,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575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576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577</v>
      </c>
      <c r="E66" s="148"/>
      <c r="F66" s="148"/>
      <c r="G66" s="148"/>
      <c r="H66" s="148"/>
      <c r="I66" s="148"/>
      <c r="J66" s="149">
        <f>J104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137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6" t="str">
        <f>E7</f>
        <v>Oprava mostních objektů v úseku Česká Lípa - Jiříkov</v>
      </c>
      <c r="F76" s="367"/>
      <c r="G76" s="367"/>
      <c r="H76" s="367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118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6" t="s">
        <v>119</v>
      </c>
      <c r="F78" s="368"/>
      <c r="G78" s="368"/>
      <c r="H78" s="368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120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0" t="str">
        <f>E11</f>
        <v>2021/01.2 - SO 01 - VRN1</v>
      </c>
      <c r="F80" s="368"/>
      <c r="G80" s="368"/>
      <c r="H80" s="368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Častolovice u České Lípy</v>
      </c>
      <c r="G82" s="36"/>
      <c r="H82" s="36"/>
      <c r="I82" s="29" t="s">
        <v>23</v>
      </c>
      <c r="J82" s="59" t="str">
        <f>IF(J14="","",J14)</f>
        <v>19. 4. 2021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E17</f>
        <v>Správa železnic, s.o., OŘ Hradec Králové</v>
      </c>
      <c r="G84" s="36"/>
      <c r="H84" s="36"/>
      <c r="I84" s="29" t="s">
        <v>33</v>
      </c>
      <c r="J84" s="32" t="str">
        <f>E23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29" t="s">
        <v>35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138</v>
      </c>
      <c r="D87" s="154" t="s">
        <v>57</v>
      </c>
      <c r="E87" s="154" t="s">
        <v>53</v>
      </c>
      <c r="F87" s="154" t="s">
        <v>54</v>
      </c>
      <c r="G87" s="154" t="s">
        <v>139</v>
      </c>
      <c r="H87" s="154" t="s">
        <v>140</v>
      </c>
      <c r="I87" s="154" t="s">
        <v>141</v>
      </c>
      <c r="J87" s="154" t="s">
        <v>125</v>
      </c>
      <c r="K87" s="155" t="s">
        <v>142</v>
      </c>
      <c r="L87" s="156"/>
      <c r="M87" s="68" t="s">
        <v>19</v>
      </c>
      <c r="N87" s="69" t="s">
        <v>42</v>
      </c>
      <c r="O87" s="69" t="s">
        <v>143</v>
      </c>
      <c r="P87" s="69" t="s">
        <v>144</v>
      </c>
      <c r="Q87" s="69" t="s">
        <v>145</v>
      </c>
      <c r="R87" s="69" t="s">
        <v>146</v>
      </c>
      <c r="S87" s="69" t="s">
        <v>147</v>
      </c>
      <c r="T87" s="70" t="s">
        <v>148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149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71</v>
      </c>
      <c r="AU88" s="17" t="s">
        <v>126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71</v>
      </c>
      <c r="E89" s="165" t="s">
        <v>578</v>
      </c>
      <c r="F89" s="165" t="s">
        <v>579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P90+P104</f>
        <v>0</v>
      </c>
      <c r="Q89" s="170"/>
      <c r="R89" s="171">
        <f>R90+R104</f>
        <v>0</v>
      </c>
      <c r="S89" s="170"/>
      <c r="T89" s="172">
        <f>T90+T104</f>
        <v>0</v>
      </c>
      <c r="AR89" s="173" t="s">
        <v>185</v>
      </c>
      <c r="AT89" s="174" t="s">
        <v>71</v>
      </c>
      <c r="AU89" s="174" t="s">
        <v>72</v>
      </c>
      <c r="AY89" s="173" t="s">
        <v>152</v>
      </c>
      <c r="BK89" s="175">
        <f>BK90+BK104</f>
        <v>0</v>
      </c>
    </row>
    <row r="90" spans="1:65" s="12" customFormat="1" ht="22.9" customHeight="1">
      <c r="B90" s="162"/>
      <c r="C90" s="163"/>
      <c r="D90" s="164" t="s">
        <v>71</v>
      </c>
      <c r="E90" s="176" t="s">
        <v>580</v>
      </c>
      <c r="F90" s="176" t="s">
        <v>581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SUM(P91:P103)</f>
        <v>0</v>
      </c>
      <c r="Q90" s="170"/>
      <c r="R90" s="171">
        <f>SUM(R91:R103)</f>
        <v>0</v>
      </c>
      <c r="S90" s="170"/>
      <c r="T90" s="172">
        <f>SUM(T91:T103)</f>
        <v>0</v>
      </c>
      <c r="AR90" s="173" t="s">
        <v>185</v>
      </c>
      <c r="AT90" s="174" t="s">
        <v>71</v>
      </c>
      <c r="AU90" s="174" t="s">
        <v>79</v>
      </c>
      <c r="AY90" s="173" t="s">
        <v>152</v>
      </c>
      <c r="BK90" s="175">
        <f>SUM(BK91:BK103)</f>
        <v>0</v>
      </c>
    </row>
    <row r="91" spans="1:65" s="2" customFormat="1" ht="16.5" customHeight="1">
      <c r="A91" s="34"/>
      <c r="B91" s="35"/>
      <c r="C91" s="178" t="s">
        <v>79</v>
      </c>
      <c r="D91" s="178" t="s">
        <v>154</v>
      </c>
      <c r="E91" s="179" t="s">
        <v>582</v>
      </c>
      <c r="F91" s="180" t="s">
        <v>583</v>
      </c>
      <c r="G91" s="181" t="s">
        <v>584</v>
      </c>
      <c r="H91" s="182">
        <v>1</v>
      </c>
      <c r="I91" s="183"/>
      <c r="J91" s="184">
        <f>ROUND(I91*H91,2)</f>
        <v>0</v>
      </c>
      <c r="K91" s="180" t="s">
        <v>158</v>
      </c>
      <c r="L91" s="39"/>
      <c r="M91" s="185" t="s">
        <v>19</v>
      </c>
      <c r="N91" s="186" t="s">
        <v>43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585</v>
      </c>
      <c r="AT91" s="189" t="s">
        <v>154</v>
      </c>
      <c r="AU91" s="189" t="s">
        <v>81</v>
      </c>
      <c r="AY91" s="17" t="s">
        <v>152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79</v>
      </c>
      <c r="BK91" s="190">
        <f>ROUND(I91*H91,2)</f>
        <v>0</v>
      </c>
      <c r="BL91" s="17" t="s">
        <v>585</v>
      </c>
      <c r="BM91" s="189" t="s">
        <v>586</v>
      </c>
    </row>
    <row r="92" spans="1:65" s="2" customFormat="1" ht="11.25">
      <c r="A92" s="34"/>
      <c r="B92" s="35"/>
      <c r="C92" s="36"/>
      <c r="D92" s="191" t="s">
        <v>161</v>
      </c>
      <c r="E92" s="36"/>
      <c r="F92" s="192" t="s">
        <v>583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161</v>
      </c>
      <c r="AU92" s="17" t="s">
        <v>81</v>
      </c>
    </row>
    <row r="93" spans="1:65" s="2" customFormat="1" ht="16.5" customHeight="1">
      <c r="A93" s="34"/>
      <c r="B93" s="35"/>
      <c r="C93" s="178" t="s">
        <v>81</v>
      </c>
      <c r="D93" s="178" t="s">
        <v>154</v>
      </c>
      <c r="E93" s="179" t="s">
        <v>587</v>
      </c>
      <c r="F93" s="180" t="s">
        <v>588</v>
      </c>
      <c r="G93" s="181" t="s">
        <v>584</v>
      </c>
      <c r="H93" s="182">
        <v>1</v>
      </c>
      <c r="I93" s="183"/>
      <c r="J93" s="184">
        <f>ROUND(I93*H93,2)</f>
        <v>0</v>
      </c>
      <c r="K93" s="180" t="s">
        <v>158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585</v>
      </c>
      <c r="AT93" s="189" t="s">
        <v>154</v>
      </c>
      <c r="AU93" s="189" t="s">
        <v>81</v>
      </c>
      <c r="AY93" s="17" t="s">
        <v>152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585</v>
      </c>
      <c r="BM93" s="189" t="s">
        <v>589</v>
      </c>
    </row>
    <row r="94" spans="1:65" s="2" customFormat="1" ht="11.25">
      <c r="A94" s="34"/>
      <c r="B94" s="35"/>
      <c r="C94" s="36"/>
      <c r="D94" s="191" t="s">
        <v>161</v>
      </c>
      <c r="E94" s="36"/>
      <c r="F94" s="192" t="s">
        <v>588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161</v>
      </c>
      <c r="AU94" s="17" t="s">
        <v>81</v>
      </c>
    </row>
    <row r="95" spans="1:65" s="2" customFormat="1" ht="16.5" customHeight="1">
      <c r="A95" s="34"/>
      <c r="B95" s="35"/>
      <c r="C95" s="178" t="s">
        <v>173</v>
      </c>
      <c r="D95" s="178" t="s">
        <v>154</v>
      </c>
      <c r="E95" s="179" t="s">
        <v>590</v>
      </c>
      <c r="F95" s="180" t="s">
        <v>591</v>
      </c>
      <c r="G95" s="181" t="s">
        <v>584</v>
      </c>
      <c r="H95" s="182">
        <v>1</v>
      </c>
      <c r="I95" s="183"/>
      <c r="J95" s="184">
        <f>ROUND(I95*H95,2)</f>
        <v>0</v>
      </c>
      <c r="K95" s="180" t="s">
        <v>158</v>
      </c>
      <c r="L95" s="39"/>
      <c r="M95" s="185" t="s">
        <v>19</v>
      </c>
      <c r="N95" s="186" t="s">
        <v>43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585</v>
      </c>
      <c r="AT95" s="189" t="s">
        <v>154</v>
      </c>
      <c r="AU95" s="189" t="s">
        <v>81</v>
      </c>
      <c r="AY95" s="17" t="s">
        <v>152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585</v>
      </c>
      <c r="BM95" s="189" t="s">
        <v>592</v>
      </c>
    </row>
    <row r="96" spans="1:65" s="2" customFormat="1" ht="11.25">
      <c r="A96" s="34"/>
      <c r="B96" s="35"/>
      <c r="C96" s="36"/>
      <c r="D96" s="191" t="s">
        <v>161</v>
      </c>
      <c r="E96" s="36"/>
      <c r="F96" s="192" t="s">
        <v>591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161</v>
      </c>
      <c r="AU96" s="17" t="s">
        <v>81</v>
      </c>
    </row>
    <row r="97" spans="1:65" s="2" customFormat="1" ht="16.5" customHeight="1">
      <c r="A97" s="34"/>
      <c r="B97" s="35"/>
      <c r="C97" s="178" t="s">
        <v>159</v>
      </c>
      <c r="D97" s="178" t="s">
        <v>154</v>
      </c>
      <c r="E97" s="179" t="s">
        <v>593</v>
      </c>
      <c r="F97" s="180" t="s">
        <v>594</v>
      </c>
      <c r="G97" s="181" t="s">
        <v>584</v>
      </c>
      <c r="H97" s="182">
        <v>1</v>
      </c>
      <c r="I97" s="183"/>
      <c r="J97" s="184">
        <f>ROUND(I97*H97,2)</f>
        <v>0</v>
      </c>
      <c r="K97" s="180" t="s">
        <v>158</v>
      </c>
      <c r="L97" s="39"/>
      <c r="M97" s="185" t="s">
        <v>19</v>
      </c>
      <c r="N97" s="186" t="s">
        <v>43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585</v>
      </c>
      <c r="AT97" s="189" t="s">
        <v>154</v>
      </c>
      <c r="AU97" s="189" t="s">
        <v>81</v>
      </c>
      <c r="AY97" s="17" t="s">
        <v>152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585</v>
      </c>
      <c r="BM97" s="189" t="s">
        <v>595</v>
      </c>
    </row>
    <row r="98" spans="1:65" s="2" customFormat="1" ht="11.25">
      <c r="A98" s="34"/>
      <c r="B98" s="35"/>
      <c r="C98" s="36"/>
      <c r="D98" s="191" t="s">
        <v>161</v>
      </c>
      <c r="E98" s="36"/>
      <c r="F98" s="192" t="s">
        <v>594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161</v>
      </c>
      <c r="AU98" s="17" t="s">
        <v>81</v>
      </c>
    </row>
    <row r="99" spans="1:65" s="2" customFormat="1" ht="16.5" customHeight="1">
      <c r="A99" s="34"/>
      <c r="B99" s="35"/>
      <c r="C99" s="178" t="s">
        <v>185</v>
      </c>
      <c r="D99" s="178" t="s">
        <v>154</v>
      </c>
      <c r="E99" s="179" t="s">
        <v>596</v>
      </c>
      <c r="F99" s="180" t="s">
        <v>597</v>
      </c>
      <c r="G99" s="181" t="s">
        <v>584</v>
      </c>
      <c r="H99" s="182">
        <v>1</v>
      </c>
      <c r="I99" s="183"/>
      <c r="J99" s="184">
        <f>ROUND(I99*H99,2)</f>
        <v>0</v>
      </c>
      <c r="K99" s="180" t="s">
        <v>158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585</v>
      </c>
      <c r="AT99" s="189" t="s">
        <v>154</v>
      </c>
      <c r="AU99" s="189" t="s">
        <v>81</v>
      </c>
      <c r="AY99" s="17" t="s">
        <v>152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585</v>
      </c>
      <c r="BM99" s="189" t="s">
        <v>598</v>
      </c>
    </row>
    <row r="100" spans="1:65" s="2" customFormat="1" ht="11.25">
      <c r="A100" s="34"/>
      <c r="B100" s="35"/>
      <c r="C100" s="36"/>
      <c r="D100" s="191" t="s">
        <v>161</v>
      </c>
      <c r="E100" s="36"/>
      <c r="F100" s="192" t="s">
        <v>597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81</v>
      </c>
    </row>
    <row r="101" spans="1:65" s="2" customFormat="1" ht="16.5" customHeight="1">
      <c r="A101" s="34"/>
      <c r="B101" s="35"/>
      <c r="C101" s="178" t="s">
        <v>191</v>
      </c>
      <c r="D101" s="178" t="s">
        <v>154</v>
      </c>
      <c r="E101" s="179" t="s">
        <v>599</v>
      </c>
      <c r="F101" s="180" t="s">
        <v>600</v>
      </c>
      <c r="G101" s="181" t="s">
        <v>584</v>
      </c>
      <c r="H101" s="182">
        <v>1</v>
      </c>
      <c r="I101" s="183"/>
      <c r="J101" s="184">
        <f>ROUND(I101*H101,2)</f>
        <v>0</v>
      </c>
      <c r="K101" s="180" t="s">
        <v>158</v>
      </c>
      <c r="L101" s="39"/>
      <c r="M101" s="185" t="s">
        <v>19</v>
      </c>
      <c r="N101" s="186" t="s">
        <v>43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585</v>
      </c>
      <c r="AT101" s="189" t="s">
        <v>154</v>
      </c>
      <c r="AU101" s="189" t="s">
        <v>81</v>
      </c>
      <c r="AY101" s="17" t="s">
        <v>152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585</v>
      </c>
      <c r="BM101" s="189" t="s">
        <v>601</v>
      </c>
    </row>
    <row r="102" spans="1:65" s="2" customFormat="1" ht="11.25">
      <c r="A102" s="34"/>
      <c r="B102" s="35"/>
      <c r="C102" s="36"/>
      <c r="D102" s="191" t="s">
        <v>161</v>
      </c>
      <c r="E102" s="36"/>
      <c r="F102" s="192" t="s">
        <v>600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81</v>
      </c>
    </row>
    <row r="103" spans="1:65" s="2" customFormat="1" ht="19.5">
      <c r="A103" s="34"/>
      <c r="B103" s="35"/>
      <c r="C103" s="36"/>
      <c r="D103" s="191" t="s">
        <v>163</v>
      </c>
      <c r="E103" s="36"/>
      <c r="F103" s="196" t="s">
        <v>602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163</v>
      </c>
      <c r="AU103" s="17" t="s">
        <v>81</v>
      </c>
    </row>
    <row r="104" spans="1:65" s="12" customFormat="1" ht="22.9" customHeight="1">
      <c r="B104" s="162"/>
      <c r="C104" s="163"/>
      <c r="D104" s="164" t="s">
        <v>71</v>
      </c>
      <c r="E104" s="176" t="s">
        <v>603</v>
      </c>
      <c r="F104" s="176" t="s">
        <v>604</v>
      </c>
      <c r="G104" s="163"/>
      <c r="H104" s="163"/>
      <c r="I104" s="166"/>
      <c r="J104" s="177">
        <f>BK104</f>
        <v>0</v>
      </c>
      <c r="K104" s="163"/>
      <c r="L104" s="168"/>
      <c r="M104" s="169"/>
      <c r="N104" s="170"/>
      <c r="O104" s="170"/>
      <c r="P104" s="171">
        <f>SUM(P105:P113)</f>
        <v>0</v>
      </c>
      <c r="Q104" s="170"/>
      <c r="R104" s="171">
        <f>SUM(R105:R113)</f>
        <v>0</v>
      </c>
      <c r="S104" s="170"/>
      <c r="T104" s="172">
        <f>SUM(T105:T113)</f>
        <v>0</v>
      </c>
      <c r="AR104" s="173" t="s">
        <v>185</v>
      </c>
      <c r="AT104" s="174" t="s">
        <v>71</v>
      </c>
      <c r="AU104" s="174" t="s">
        <v>79</v>
      </c>
      <c r="AY104" s="173" t="s">
        <v>152</v>
      </c>
      <c r="BK104" s="175">
        <f>SUM(BK105:BK113)</f>
        <v>0</v>
      </c>
    </row>
    <row r="105" spans="1:65" s="2" customFormat="1" ht="16.5" customHeight="1">
      <c r="A105" s="34"/>
      <c r="B105" s="35"/>
      <c r="C105" s="178" t="s">
        <v>197</v>
      </c>
      <c r="D105" s="178" t="s">
        <v>154</v>
      </c>
      <c r="E105" s="179" t="s">
        <v>605</v>
      </c>
      <c r="F105" s="180" t="s">
        <v>606</v>
      </c>
      <c r="G105" s="181" t="s">
        <v>188</v>
      </c>
      <c r="H105" s="182">
        <v>24</v>
      </c>
      <c r="I105" s="183"/>
      <c r="J105" s="184">
        <f>ROUND(I105*H105,2)</f>
        <v>0</v>
      </c>
      <c r="K105" s="180" t="s">
        <v>158</v>
      </c>
      <c r="L105" s="39"/>
      <c r="M105" s="185" t="s">
        <v>19</v>
      </c>
      <c r="N105" s="186" t="s">
        <v>43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585</v>
      </c>
      <c r="AT105" s="189" t="s">
        <v>154</v>
      </c>
      <c r="AU105" s="189" t="s">
        <v>81</v>
      </c>
      <c r="AY105" s="17" t="s">
        <v>152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585</v>
      </c>
      <c r="BM105" s="189" t="s">
        <v>607</v>
      </c>
    </row>
    <row r="106" spans="1:65" s="2" customFormat="1" ht="11.25">
      <c r="A106" s="34"/>
      <c r="B106" s="35"/>
      <c r="C106" s="36"/>
      <c r="D106" s="191" t="s">
        <v>161</v>
      </c>
      <c r="E106" s="36"/>
      <c r="F106" s="192" t="s">
        <v>606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161</v>
      </c>
      <c r="AU106" s="17" t="s">
        <v>81</v>
      </c>
    </row>
    <row r="107" spans="1:65" s="2" customFormat="1" ht="19.5">
      <c r="A107" s="34"/>
      <c r="B107" s="35"/>
      <c r="C107" s="36"/>
      <c r="D107" s="191" t="s">
        <v>163</v>
      </c>
      <c r="E107" s="36"/>
      <c r="F107" s="196" t="s">
        <v>608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163</v>
      </c>
      <c r="AU107" s="17" t="s">
        <v>81</v>
      </c>
    </row>
    <row r="108" spans="1:65" s="2" customFormat="1" ht="16.5" customHeight="1">
      <c r="A108" s="34"/>
      <c r="B108" s="35"/>
      <c r="C108" s="178" t="s">
        <v>204</v>
      </c>
      <c r="D108" s="178" t="s">
        <v>154</v>
      </c>
      <c r="E108" s="179" t="s">
        <v>609</v>
      </c>
      <c r="F108" s="180" t="s">
        <v>610</v>
      </c>
      <c r="G108" s="181" t="s">
        <v>584</v>
      </c>
      <c r="H108" s="182">
        <v>1</v>
      </c>
      <c r="I108" s="183"/>
      <c r="J108" s="184">
        <f>ROUND(I108*H108,2)</f>
        <v>0</v>
      </c>
      <c r="K108" s="180" t="s">
        <v>158</v>
      </c>
      <c r="L108" s="39"/>
      <c r="M108" s="185" t="s">
        <v>19</v>
      </c>
      <c r="N108" s="186" t="s">
        <v>43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585</v>
      </c>
      <c r="AT108" s="189" t="s">
        <v>154</v>
      </c>
      <c r="AU108" s="189" t="s">
        <v>81</v>
      </c>
      <c r="AY108" s="17" t="s">
        <v>152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79</v>
      </c>
      <c r="BK108" s="190">
        <f>ROUND(I108*H108,2)</f>
        <v>0</v>
      </c>
      <c r="BL108" s="17" t="s">
        <v>585</v>
      </c>
      <c r="BM108" s="189" t="s">
        <v>611</v>
      </c>
    </row>
    <row r="109" spans="1:65" s="2" customFormat="1" ht="11.25">
      <c r="A109" s="34"/>
      <c r="B109" s="35"/>
      <c r="C109" s="36"/>
      <c r="D109" s="191" t="s">
        <v>161</v>
      </c>
      <c r="E109" s="36"/>
      <c r="F109" s="192" t="s">
        <v>610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81</v>
      </c>
    </row>
    <row r="110" spans="1:65" s="2" customFormat="1" ht="16.5" customHeight="1">
      <c r="A110" s="34"/>
      <c r="B110" s="35"/>
      <c r="C110" s="178" t="s">
        <v>209</v>
      </c>
      <c r="D110" s="178" t="s">
        <v>154</v>
      </c>
      <c r="E110" s="179" t="s">
        <v>612</v>
      </c>
      <c r="F110" s="180" t="s">
        <v>613</v>
      </c>
      <c r="G110" s="181" t="s">
        <v>584</v>
      </c>
      <c r="H110" s="182">
        <v>1</v>
      </c>
      <c r="I110" s="183"/>
      <c r="J110" s="184">
        <f>ROUND(I110*H110,2)</f>
        <v>0</v>
      </c>
      <c r="K110" s="180" t="s">
        <v>158</v>
      </c>
      <c r="L110" s="39"/>
      <c r="M110" s="185" t="s">
        <v>19</v>
      </c>
      <c r="N110" s="186" t="s">
        <v>43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585</v>
      </c>
      <c r="AT110" s="189" t="s">
        <v>154</v>
      </c>
      <c r="AU110" s="189" t="s">
        <v>81</v>
      </c>
      <c r="AY110" s="17" t="s">
        <v>152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585</v>
      </c>
      <c r="BM110" s="189" t="s">
        <v>614</v>
      </c>
    </row>
    <row r="111" spans="1:65" s="2" customFormat="1" ht="11.25">
      <c r="A111" s="34"/>
      <c r="B111" s="35"/>
      <c r="C111" s="36"/>
      <c r="D111" s="191" t="s">
        <v>161</v>
      </c>
      <c r="E111" s="36"/>
      <c r="F111" s="192" t="s">
        <v>613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161</v>
      </c>
      <c r="AU111" s="17" t="s">
        <v>81</v>
      </c>
    </row>
    <row r="112" spans="1:65" s="2" customFormat="1" ht="16.5" customHeight="1">
      <c r="A112" s="34"/>
      <c r="B112" s="35"/>
      <c r="C112" s="178" t="s">
        <v>214</v>
      </c>
      <c r="D112" s="178" t="s">
        <v>154</v>
      </c>
      <c r="E112" s="179" t="s">
        <v>615</v>
      </c>
      <c r="F112" s="180" t="s">
        <v>616</v>
      </c>
      <c r="G112" s="181" t="s">
        <v>584</v>
      </c>
      <c r="H112" s="182">
        <v>1</v>
      </c>
      <c r="I112" s="183"/>
      <c r="J112" s="184">
        <f>ROUND(I112*H112,2)</f>
        <v>0</v>
      </c>
      <c r="K112" s="180" t="s">
        <v>158</v>
      </c>
      <c r="L112" s="39"/>
      <c r="M112" s="185" t="s">
        <v>19</v>
      </c>
      <c r="N112" s="186" t="s">
        <v>43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585</v>
      </c>
      <c r="AT112" s="189" t="s">
        <v>154</v>
      </c>
      <c r="AU112" s="189" t="s">
        <v>81</v>
      </c>
      <c r="AY112" s="17" t="s">
        <v>152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79</v>
      </c>
      <c r="BK112" s="190">
        <f>ROUND(I112*H112,2)</f>
        <v>0</v>
      </c>
      <c r="BL112" s="17" t="s">
        <v>585</v>
      </c>
      <c r="BM112" s="189" t="s">
        <v>617</v>
      </c>
    </row>
    <row r="113" spans="1:47" s="2" customFormat="1" ht="11.25">
      <c r="A113" s="34"/>
      <c r="B113" s="35"/>
      <c r="C113" s="36"/>
      <c r="D113" s="191" t="s">
        <v>161</v>
      </c>
      <c r="E113" s="36"/>
      <c r="F113" s="192" t="s">
        <v>616</v>
      </c>
      <c r="G113" s="36"/>
      <c r="H113" s="36"/>
      <c r="I113" s="193"/>
      <c r="J113" s="36"/>
      <c r="K113" s="36"/>
      <c r="L113" s="39"/>
      <c r="M113" s="229"/>
      <c r="N113" s="230"/>
      <c r="O113" s="231"/>
      <c r="P113" s="231"/>
      <c r="Q113" s="231"/>
      <c r="R113" s="231"/>
      <c r="S113" s="231"/>
      <c r="T113" s="232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161</v>
      </c>
      <c r="AU113" s="17" t="s">
        <v>81</v>
      </c>
    </row>
    <row r="114" spans="1:47" s="2" customFormat="1" ht="6.95" customHeight="1">
      <c r="A114" s="34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9"/>
      <c r="M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</sheetData>
  <sheetProtection algorithmName="SHA-512" hashValue="za6e+J8VpzE5oT353bE+ZAwPS5/GhSaYVuBDR0Jc05lVJjLX1v907yHnJ/Yum+lGpHAyoOG5ECJacsyMYz1z0w==" saltValue="cwSk7Lc8TdQ1njzZ4OvytObz/IwtTHXsrVhcrxemHGw1GXaZIYoQIGVX5OJGgl1WnBhyP9sPfrNvhkFhi7Ks3w==" spinCount="100000" sheet="1" objects="1" scenarios="1" formatColumns="0" formatRows="0" autoFilter="0"/>
  <autoFilter ref="C87:K113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7"/>
  <sheetViews>
    <sheetView showGridLines="0" topLeftCell="A30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117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9" t="str">
        <f>'Rekapitulace zakázky'!K6</f>
        <v>Oprava mostních objektů v úseku Česká Lípa - Jiříkov</v>
      </c>
      <c r="F7" s="360"/>
      <c r="G7" s="360"/>
      <c r="H7" s="360"/>
      <c r="L7" s="20"/>
    </row>
    <row r="8" spans="1:46" s="1" customFormat="1" ht="12" customHeight="1">
      <c r="B8" s="20"/>
      <c r="D8" s="112" t="s">
        <v>118</v>
      </c>
      <c r="L8" s="20"/>
    </row>
    <row r="9" spans="1:46" s="2" customFormat="1" ht="16.5" customHeight="1">
      <c r="A9" s="34"/>
      <c r="B9" s="39"/>
      <c r="C9" s="34"/>
      <c r="D9" s="34"/>
      <c r="E9" s="359" t="s">
        <v>618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120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2" t="s">
        <v>619</v>
      </c>
      <c r="F11" s="361"/>
      <c r="G11" s="361"/>
      <c r="H11" s="361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620</v>
      </c>
      <c r="G14" s="34"/>
      <c r="H14" s="34"/>
      <c r="I14" s="112" t="s">
        <v>23</v>
      </c>
      <c r="J14" s="114" t="str">
        <f>'Rekapitulace zakázky'!AN8</f>
        <v>19. 4. 2021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3" t="str">
        <f>'Rekapitulace zakázky'!E14</f>
        <v>Vyplň údaj</v>
      </c>
      <c r="F20" s="364"/>
      <c r="G20" s="364"/>
      <c r="H20" s="364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5" t="s">
        <v>19</v>
      </c>
      <c r="F29" s="365"/>
      <c r="G29" s="365"/>
      <c r="H29" s="365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ROUND(J92,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ROUND((SUM(BE92:BE306)),  2)</f>
        <v>0</v>
      </c>
      <c r="G35" s="34"/>
      <c r="H35" s="34"/>
      <c r="I35" s="124">
        <v>0.21</v>
      </c>
      <c r="J35" s="123">
        <f>ROUND(((SUM(BE92:BE306))*I35),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ROUND((SUM(BF92:BF306)),  2)</f>
        <v>0</v>
      </c>
      <c r="G36" s="34"/>
      <c r="H36" s="34"/>
      <c r="I36" s="124">
        <v>0.15</v>
      </c>
      <c r="J36" s="123">
        <f>ROUND(((SUM(BF92:BF306))*I36),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ROUND((SUM(BG92:BG306)),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ROUND((SUM(BH92:BH306)),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ROUND((SUM(BI92:BI306)),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6" t="str">
        <f>E7</f>
        <v>Oprava mostních objektů v úseku Česká Lípa - Jiříkov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118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6" t="s">
        <v>618</v>
      </c>
      <c r="F52" s="368"/>
      <c r="G52" s="368"/>
      <c r="H52" s="36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120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0" t="str">
        <f>E11</f>
        <v>2021/02.1 - SO 02 -  M 55,557 stavební část</v>
      </c>
      <c r="F54" s="368"/>
      <c r="G54" s="368"/>
      <c r="H54" s="36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Skalice u České Lípy</v>
      </c>
      <c r="G56" s="36"/>
      <c r="H56" s="36"/>
      <c r="I56" s="29" t="s">
        <v>23</v>
      </c>
      <c r="J56" s="59" t="str">
        <f>IF(J14="","",J14)</f>
        <v>19. 4. 2021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s.o.,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J92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J93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128</v>
      </c>
      <c r="E65" s="148"/>
      <c r="F65" s="148"/>
      <c r="G65" s="148"/>
      <c r="H65" s="148"/>
      <c r="I65" s="148"/>
      <c r="J65" s="149">
        <f>J94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621</v>
      </c>
      <c r="E66" s="148"/>
      <c r="F66" s="148"/>
      <c r="G66" s="148"/>
      <c r="H66" s="148"/>
      <c r="I66" s="148"/>
      <c r="J66" s="149">
        <f>J132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129</v>
      </c>
      <c r="E67" s="148"/>
      <c r="F67" s="148"/>
      <c r="G67" s="148"/>
      <c r="H67" s="148"/>
      <c r="I67" s="148"/>
      <c r="J67" s="149">
        <f>J155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132</v>
      </c>
      <c r="E68" s="148"/>
      <c r="F68" s="148"/>
      <c r="G68" s="148"/>
      <c r="H68" s="148"/>
      <c r="I68" s="148"/>
      <c r="J68" s="149">
        <f>J179</f>
        <v>0</v>
      </c>
      <c r="K68" s="97"/>
      <c r="L68" s="150"/>
    </row>
    <row r="69" spans="1:31" s="10" customFormat="1" ht="14.85" customHeight="1">
      <c r="B69" s="146"/>
      <c r="C69" s="97"/>
      <c r="D69" s="147" t="s">
        <v>133</v>
      </c>
      <c r="E69" s="148"/>
      <c r="F69" s="148"/>
      <c r="G69" s="148"/>
      <c r="H69" s="148"/>
      <c r="I69" s="148"/>
      <c r="J69" s="149">
        <f>J281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134</v>
      </c>
      <c r="E70" s="148"/>
      <c r="F70" s="148"/>
      <c r="G70" s="148"/>
      <c r="H70" s="148"/>
      <c r="I70" s="148"/>
      <c r="J70" s="149">
        <f>J299</f>
        <v>0</v>
      </c>
      <c r="K70" s="97"/>
      <c r="L70" s="150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137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66" t="str">
        <f>E7</f>
        <v>Oprava mostních objektů v úseku Česká Lípa - Jiříkov</v>
      </c>
      <c r="F80" s="367"/>
      <c r="G80" s="367"/>
      <c r="H80" s="367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" customFormat="1" ht="12" customHeight="1">
      <c r="B81" s="21"/>
      <c r="C81" s="29" t="s">
        <v>118</v>
      </c>
      <c r="D81" s="22"/>
      <c r="E81" s="22"/>
      <c r="F81" s="22"/>
      <c r="G81" s="22"/>
      <c r="H81" s="22"/>
      <c r="I81" s="22"/>
      <c r="J81" s="22"/>
      <c r="K81" s="22"/>
      <c r="L81" s="20"/>
    </row>
    <row r="82" spans="1:65" s="2" customFormat="1" ht="16.5" customHeight="1">
      <c r="A82" s="34"/>
      <c r="B82" s="35"/>
      <c r="C82" s="36"/>
      <c r="D82" s="36"/>
      <c r="E82" s="366" t="s">
        <v>618</v>
      </c>
      <c r="F82" s="368"/>
      <c r="G82" s="368"/>
      <c r="H82" s="368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120</v>
      </c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6.5" customHeight="1">
      <c r="A84" s="34"/>
      <c r="B84" s="35"/>
      <c r="C84" s="36"/>
      <c r="D84" s="36"/>
      <c r="E84" s="320" t="str">
        <f>E11</f>
        <v>2021/02.1 - SO 02 -  M 55,557 stavební část</v>
      </c>
      <c r="F84" s="368"/>
      <c r="G84" s="368"/>
      <c r="H84" s="368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2" customHeight="1">
      <c r="A86" s="34"/>
      <c r="B86" s="35"/>
      <c r="C86" s="29" t="s">
        <v>21</v>
      </c>
      <c r="D86" s="36"/>
      <c r="E86" s="36"/>
      <c r="F86" s="27" t="str">
        <f>F14</f>
        <v>Skalice u České Lípy</v>
      </c>
      <c r="G86" s="36"/>
      <c r="H86" s="36"/>
      <c r="I86" s="29" t="s">
        <v>23</v>
      </c>
      <c r="J86" s="59" t="str">
        <f>IF(J14="","",J14)</f>
        <v>19. 4. 2021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25</v>
      </c>
      <c r="D88" s="36"/>
      <c r="E88" s="36"/>
      <c r="F88" s="27" t="str">
        <f>E17</f>
        <v>Správa železnic, s.o., OŘ Hradec Králové</v>
      </c>
      <c r="G88" s="36"/>
      <c r="H88" s="36"/>
      <c r="I88" s="29" t="s">
        <v>33</v>
      </c>
      <c r="J88" s="32" t="str">
        <f>E23</f>
        <v xml:space="preserve"> 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31</v>
      </c>
      <c r="D89" s="36"/>
      <c r="E89" s="36"/>
      <c r="F89" s="27" t="str">
        <f>IF(E20="","",E20)</f>
        <v>Vyplň údaj</v>
      </c>
      <c r="G89" s="36"/>
      <c r="H89" s="36"/>
      <c r="I89" s="29" t="s">
        <v>35</v>
      </c>
      <c r="J89" s="32" t="str">
        <f>E26</f>
        <v xml:space="preserve"> 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0.3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11" customFormat="1" ht="29.25" customHeight="1">
      <c r="A91" s="151"/>
      <c r="B91" s="152"/>
      <c r="C91" s="153" t="s">
        <v>138</v>
      </c>
      <c r="D91" s="154" t="s">
        <v>57</v>
      </c>
      <c r="E91" s="154" t="s">
        <v>53</v>
      </c>
      <c r="F91" s="154" t="s">
        <v>54</v>
      </c>
      <c r="G91" s="154" t="s">
        <v>139</v>
      </c>
      <c r="H91" s="154" t="s">
        <v>140</v>
      </c>
      <c r="I91" s="154" t="s">
        <v>141</v>
      </c>
      <c r="J91" s="154" t="s">
        <v>125</v>
      </c>
      <c r="K91" s="155" t="s">
        <v>142</v>
      </c>
      <c r="L91" s="156"/>
      <c r="M91" s="68" t="s">
        <v>19</v>
      </c>
      <c r="N91" s="69" t="s">
        <v>42</v>
      </c>
      <c r="O91" s="69" t="s">
        <v>143</v>
      </c>
      <c r="P91" s="69" t="s">
        <v>144</v>
      </c>
      <c r="Q91" s="69" t="s">
        <v>145</v>
      </c>
      <c r="R91" s="69" t="s">
        <v>146</v>
      </c>
      <c r="S91" s="69" t="s">
        <v>147</v>
      </c>
      <c r="T91" s="70" t="s">
        <v>148</v>
      </c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</row>
    <row r="92" spans="1:65" s="2" customFormat="1" ht="22.9" customHeight="1">
      <c r="A92" s="34"/>
      <c r="B92" s="35"/>
      <c r="C92" s="75" t="s">
        <v>149</v>
      </c>
      <c r="D92" s="36"/>
      <c r="E92" s="36"/>
      <c r="F92" s="36"/>
      <c r="G92" s="36"/>
      <c r="H92" s="36"/>
      <c r="I92" s="36"/>
      <c r="J92" s="157">
        <f>BK92</f>
        <v>0</v>
      </c>
      <c r="K92" s="36"/>
      <c r="L92" s="39"/>
      <c r="M92" s="71"/>
      <c r="N92" s="158"/>
      <c r="O92" s="72"/>
      <c r="P92" s="159">
        <f>P93</f>
        <v>0</v>
      </c>
      <c r="Q92" s="72"/>
      <c r="R92" s="159">
        <f>R93</f>
        <v>152.4553102697798</v>
      </c>
      <c r="S92" s="72"/>
      <c r="T92" s="160">
        <f>T93</f>
        <v>53.469964400000002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71</v>
      </c>
      <c r="AU92" s="17" t="s">
        <v>126</v>
      </c>
      <c r="BK92" s="161">
        <f>BK93</f>
        <v>0</v>
      </c>
    </row>
    <row r="93" spans="1:65" s="12" customFormat="1" ht="25.9" customHeight="1">
      <c r="B93" s="162"/>
      <c r="C93" s="163"/>
      <c r="D93" s="164" t="s">
        <v>71</v>
      </c>
      <c r="E93" s="165" t="s">
        <v>150</v>
      </c>
      <c r="F93" s="165" t="s">
        <v>151</v>
      </c>
      <c r="G93" s="163"/>
      <c r="H93" s="163"/>
      <c r="I93" s="166"/>
      <c r="J93" s="167">
        <f>BK93</f>
        <v>0</v>
      </c>
      <c r="K93" s="163"/>
      <c r="L93" s="168"/>
      <c r="M93" s="169"/>
      <c r="N93" s="170"/>
      <c r="O93" s="170"/>
      <c r="P93" s="171">
        <f>P94+P132+P155+P179+P299</f>
        <v>0</v>
      </c>
      <c r="Q93" s="170"/>
      <c r="R93" s="171">
        <f>R94+R132+R155+R179+R299</f>
        <v>152.4553102697798</v>
      </c>
      <c r="S93" s="170"/>
      <c r="T93" s="172">
        <f>T94+T132+T155+T179+T299</f>
        <v>53.469964400000002</v>
      </c>
      <c r="AR93" s="173" t="s">
        <v>79</v>
      </c>
      <c r="AT93" s="174" t="s">
        <v>71</v>
      </c>
      <c r="AU93" s="174" t="s">
        <v>72</v>
      </c>
      <c r="AY93" s="173" t="s">
        <v>152</v>
      </c>
      <c r="BK93" s="175">
        <f>BK94+BK132+BK155+BK179+BK299</f>
        <v>0</v>
      </c>
    </row>
    <row r="94" spans="1:65" s="12" customFormat="1" ht="22.9" customHeight="1">
      <c r="B94" s="162"/>
      <c r="C94" s="163"/>
      <c r="D94" s="164" t="s">
        <v>71</v>
      </c>
      <c r="E94" s="176" t="s">
        <v>79</v>
      </c>
      <c r="F94" s="176" t="s">
        <v>153</v>
      </c>
      <c r="G94" s="163"/>
      <c r="H94" s="163"/>
      <c r="I94" s="166"/>
      <c r="J94" s="177">
        <f>BK94</f>
        <v>0</v>
      </c>
      <c r="K94" s="163"/>
      <c r="L94" s="168"/>
      <c r="M94" s="169"/>
      <c r="N94" s="170"/>
      <c r="O94" s="170"/>
      <c r="P94" s="171">
        <f>SUM(P95:P131)</f>
        <v>0</v>
      </c>
      <c r="Q94" s="170"/>
      <c r="R94" s="171">
        <f>SUM(R95:R131)</f>
        <v>1.2787550999999999</v>
      </c>
      <c r="S94" s="170"/>
      <c r="T94" s="172">
        <f>SUM(T95:T131)</f>
        <v>3.1</v>
      </c>
      <c r="AR94" s="173" t="s">
        <v>79</v>
      </c>
      <c r="AT94" s="174" t="s">
        <v>71</v>
      </c>
      <c r="AU94" s="174" t="s">
        <v>79</v>
      </c>
      <c r="AY94" s="173" t="s">
        <v>152</v>
      </c>
      <c r="BK94" s="175">
        <f>SUM(BK95:BK131)</f>
        <v>0</v>
      </c>
    </row>
    <row r="95" spans="1:65" s="2" customFormat="1" ht="33" customHeight="1">
      <c r="A95" s="34"/>
      <c r="B95" s="35"/>
      <c r="C95" s="178" t="s">
        <v>79</v>
      </c>
      <c r="D95" s="178" t="s">
        <v>154</v>
      </c>
      <c r="E95" s="179" t="s">
        <v>155</v>
      </c>
      <c r="F95" s="180" t="s">
        <v>156</v>
      </c>
      <c r="G95" s="181" t="s">
        <v>157</v>
      </c>
      <c r="H95" s="182">
        <v>664</v>
      </c>
      <c r="I95" s="183"/>
      <c r="J95" s="184">
        <f>ROUND(I95*H95,2)</f>
        <v>0</v>
      </c>
      <c r="K95" s="180" t="s">
        <v>158</v>
      </c>
      <c r="L95" s="39"/>
      <c r="M95" s="185" t="s">
        <v>19</v>
      </c>
      <c r="N95" s="186" t="s">
        <v>43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159</v>
      </c>
      <c r="AT95" s="189" t="s">
        <v>154</v>
      </c>
      <c r="AU95" s="189" t="s">
        <v>81</v>
      </c>
      <c r="AY95" s="17" t="s">
        <v>152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159</v>
      </c>
      <c r="BM95" s="189" t="s">
        <v>622</v>
      </c>
    </row>
    <row r="96" spans="1:65" s="2" customFormat="1" ht="29.25">
      <c r="A96" s="34"/>
      <c r="B96" s="35"/>
      <c r="C96" s="36"/>
      <c r="D96" s="191" t="s">
        <v>161</v>
      </c>
      <c r="E96" s="36"/>
      <c r="F96" s="192" t="s">
        <v>162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161</v>
      </c>
      <c r="AU96" s="17" t="s">
        <v>81</v>
      </c>
    </row>
    <row r="97" spans="1:65" s="2" customFormat="1" ht="19.5">
      <c r="A97" s="34"/>
      <c r="B97" s="35"/>
      <c r="C97" s="36"/>
      <c r="D97" s="191" t="s">
        <v>163</v>
      </c>
      <c r="E97" s="36"/>
      <c r="F97" s="196" t="s">
        <v>623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163</v>
      </c>
      <c r="AU97" s="17" t="s">
        <v>81</v>
      </c>
    </row>
    <row r="98" spans="1:65" s="13" customFormat="1" ht="11.25">
      <c r="B98" s="197"/>
      <c r="C98" s="198"/>
      <c r="D98" s="191" t="s">
        <v>165</v>
      </c>
      <c r="E98" s="199" t="s">
        <v>19</v>
      </c>
      <c r="F98" s="200" t="s">
        <v>624</v>
      </c>
      <c r="G98" s="198"/>
      <c r="H98" s="201">
        <v>664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165</v>
      </c>
      <c r="AU98" s="207" t="s">
        <v>81</v>
      </c>
      <c r="AV98" s="13" t="s">
        <v>81</v>
      </c>
      <c r="AW98" s="13" t="s">
        <v>34</v>
      </c>
      <c r="AX98" s="13" t="s">
        <v>72</v>
      </c>
      <c r="AY98" s="207" t="s">
        <v>152</v>
      </c>
    </row>
    <row r="99" spans="1:65" s="14" customFormat="1" ht="11.25">
      <c r="B99" s="208"/>
      <c r="C99" s="209"/>
      <c r="D99" s="191" t="s">
        <v>165</v>
      </c>
      <c r="E99" s="210" t="s">
        <v>19</v>
      </c>
      <c r="F99" s="211" t="s">
        <v>168</v>
      </c>
      <c r="G99" s="209"/>
      <c r="H99" s="212">
        <v>664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165</v>
      </c>
      <c r="AU99" s="218" t="s">
        <v>81</v>
      </c>
      <c r="AV99" s="14" t="s">
        <v>159</v>
      </c>
      <c r="AW99" s="14" t="s">
        <v>34</v>
      </c>
      <c r="AX99" s="14" t="s">
        <v>79</v>
      </c>
      <c r="AY99" s="218" t="s">
        <v>152</v>
      </c>
    </row>
    <row r="100" spans="1:65" s="2" customFormat="1" ht="16.5" customHeight="1">
      <c r="A100" s="34"/>
      <c r="B100" s="35"/>
      <c r="C100" s="178" t="s">
        <v>81</v>
      </c>
      <c r="D100" s="178" t="s">
        <v>154</v>
      </c>
      <c r="E100" s="179" t="s">
        <v>169</v>
      </c>
      <c r="F100" s="180" t="s">
        <v>170</v>
      </c>
      <c r="G100" s="181" t="s">
        <v>157</v>
      </c>
      <c r="H100" s="182">
        <v>664</v>
      </c>
      <c r="I100" s="183"/>
      <c r="J100" s="184">
        <f>ROUND(I100*H100,2)</f>
        <v>0</v>
      </c>
      <c r="K100" s="180" t="s">
        <v>158</v>
      </c>
      <c r="L100" s="39"/>
      <c r="M100" s="185" t="s">
        <v>19</v>
      </c>
      <c r="N100" s="186" t="s">
        <v>43</v>
      </c>
      <c r="O100" s="64"/>
      <c r="P100" s="187">
        <f>O100*H100</f>
        <v>0</v>
      </c>
      <c r="Q100" s="187">
        <v>9.0000000000000006E-5</v>
      </c>
      <c r="R100" s="187">
        <f>Q100*H100</f>
        <v>5.9760000000000001E-2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159</v>
      </c>
      <c r="AT100" s="189" t="s">
        <v>154</v>
      </c>
      <c r="AU100" s="189" t="s">
        <v>81</v>
      </c>
      <c r="AY100" s="17" t="s">
        <v>152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79</v>
      </c>
      <c r="BK100" s="190">
        <f>ROUND(I100*H100,2)</f>
        <v>0</v>
      </c>
      <c r="BL100" s="17" t="s">
        <v>159</v>
      </c>
      <c r="BM100" s="189" t="s">
        <v>625</v>
      </c>
    </row>
    <row r="101" spans="1:65" s="2" customFormat="1" ht="19.5">
      <c r="A101" s="34"/>
      <c r="B101" s="35"/>
      <c r="C101" s="36"/>
      <c r="D101" s="191" t="s">
        <v>161</v>
      </c>
      <c r="E101" s="36"/>
      <c r="F101" s="192" t="s">
        <v>172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161</v>
      </c>
      <c r="AU101" s="17" t="s">
        <v>81</v>
      </c>
    </row>
    <row r="102" spans="1:65" s="2" customFormat="1" ht="24">
      <c r="A102" s="34"/>
      <c r="B102" s="35"/>
      <c r="C102" s="178" t="s">
        <v>173</v>
      </c>
      <c r="D102" s="178" t="s">
        <v>154</v>
      </c>
      <c r="E102" s="179" t="s">
        <v>626</v>
      </c>
      <c r="F102" s="180" t="s">
        <v>627</v>
      </c>
      <c r="G102" s="181" t="s">
        <v>176</v>
      </c>
      <c r="H102" s="182">
        <v>2</v>
      </c>
      <c r="I102" s="183"/>
      <c r="J102" s="184">
        <f>ROUND(I102*H102,2)</f>
        <v>0</v>
      </c>
      <c r="K102" s="180" t="s">
        <v>158</v>
      </c>
      <c r="L102" s="39"/>
      <c r="M102" s="185" t="s">
        <v>19</v>
      </c>
      <c r="N102" s="186" t="s">
        <v>43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159</v>
      </c>
      <c r="AT102" s="189" t="s">
        <v>154</v>
      </c>
      <c r="AU102" s="189" t="s">
        <v>81</v>
      </c>
      <c r="AY102" s="17" t="s">
        <v>152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159</v>
      </c>
      <c r="BM102" s="189" t="s">
        <v>628</v>
      </c>
    </row>
    <row r="103" spans="1:65" s="2" customFormat="1" ht="19.5">
      <c r="A103" s="34"/>
      <c r="B103" s="35"/>
      <c r="C103" s="36"/>
      <c r="D103" s="191" t="s">
        <v>161</v>
      </c>
      <c r="E103" s="36"/>
      <c r="F103" s="192" t="s">
        <v>629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161</v>
      </c>
      <c r="AU103" s="17" t="s">
        <v>81</v>
      </c>
    </row>
    <row r="104" spans="1:65" s="2" customFormat="1" ht="24">
      <c r="A104" s="34"/>
      <c r="B104" s="35"/>
      <c r="C104" s="178" t="s">
        <v>159</v>
      </c>
      <c r="D104" s="178" t="s">
        <v>154</v>
      </c>
      <c r="E104" s="179" t="s">
        <v>630</v>
      </c>
      <c r="F104" s="180" t="s">
        <v>631</v>
      </c>
      <c r="G104" s="181" t="s">
        <v>176</v>
      </c>
      <c r="H104" s="182">
        <v>1</v>
      </c>
      <c r="I104" s="183"/>
      <c r="J104" s="184">
        <f>ROUND(I104*H104,2)</f>
        <v>0</v>
      </c>
      <c r="K104" s="180" t="s">
        <v>158</v>
      </c>
      <c r="L104" s="39"/>
      <c r="M104" s="185" t="s">
        <v>19</v>
      </c>
      <c r="N104" s="186" t="s">
        <v>43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159</v>
      </c>
      <c r="AT104" s="189" t="s">
        <v>154</v>
      </c>
      <c r="AU104" s="189" t="s">
        <v>81</v>
      </c>
      <c r="AY104" s="17" t="s">
        <v>152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159</v>
      </c>
      <c r="BM104" s="189" t="s">
        <v>632</v>
      </c>
    </row>
    <row r="105" spans="1:65" s="2" customFormat="1" ht="19.5">
      <c r="A105" s="34"/>
      <c r="B105" s="35"/>
      <c r="C105" s="36"/>
      <c r="D105" s="191" t="s">
        <v>161</v>
      </c>
      <c r="E105" s="36"/>
      <c r="F105" s="192" t="s">
        <v>633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161</v>
      </c>
      <c r="AU105" s="17" t="s">
        <v>81</v>
      </c>
    </row>
    <row r="106" spans="1:65" s="2" customFormat="1" ht="16.5" customHeight="1">
      <c r="A106" s="34"/>
      <c r="B106" s="35"/>
      <c r="C106" s="178" t="s">
        <v>185</v>
      </c>
      <c r="D106" s="178" t="s">
        <v>154</v>
      </c>
      <c r="E106" s="179" t="s">
        <v>634</v>
      </c>
      <c r="F106" s="180" t="s">
        <v>635</v>
      </c>
      <c r="G106" s="181" t="s">
        <v>182</v>
      </c>
      <c r="H106" s="182">
        <v>45</v>
      </c>
      <c r="I106" s="183"/>
      <c r="J106" s="184">
        <f>ROUND(I106*H106,2)</f>
        <v>0</v>
      </c>
      <c r="K106" s="180" t="s">
        <v>158</v>
      </c>
      <c r="L106" s="39"/>
      <c r="M106" s="185" t="s">
        <v>19</v>
      </c>
      <c r="N106" s="186" t="s">
        <v>43</v>
      </c>
      <c r="O106" s="64"/>
      <c r="P106" s="187">
        <f>O106*H106</f>
        <v>0</v>
      </c>
      <c r="Q106" s="187">
        <v>2.6980000000000001E-2</v>
      </c>
      <c r="R106" s="187">
        <f>Q106*H106</f>
        <v>1.2141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159</v>
      </c>
      <c r="AT106" s="189" t="s">
        <v>154</v>
      </c>
      <c r="AU106" s="189" t="s">
        <v>81</v>
      </c>
      <c r="AY106" s="17" t="s">
        <v>152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159</v>
      </c>
      <c r="BM106" s="189" t="s">
        <v>636</v>
      </c>
    </row>
    <row r="107" spans="1:65" s="2" customFormat="1" ht="11.25">
      <c r="A107" s="34"/>
      <c r="B107" s="35"/>
      <c r="C107" s="36"/>
      <c r="D107" s="191" t="s">
        <v>161</v>
      </c>
      <c r="E107" s="36"/>
      <c r="F107" s="192" t="s">
        <v>637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161</v>
      </c>
      <c r="AU107" s="17" t="s">
        <v>81</v>
      </c>
    </row>
    <row r="108" spans="1:65" s="13" customFormat="1" ht="11.25">
      <c r="B108" s="197"/>
      <c r="C108" s="198"/>
      <c r="D108" s="191" t="s">
        <v>165</v>
      </c>
      <c r="E108" s="199" t="s">
        <v>19</v>
      </c>
      <c r="F108" s="200" t="s">
        <v>447</v>
      </c>
      <c r="G108" s="198"/>
      <c r="H108" s="201">
        <v>45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165</v>
      </c>
      <c r="AU108" s="207" t="s">
        <v>81</v>
      </c>
      <c r="AV108" s="13" t="s">
        <v>81</v>
      </c>
      <c r="AW108" s="13" t="s">
        <v>34</v>
      </c>
      <c r="AX108" s="13" t="s">
        <v>79</v>
      </c>
      <c r="AY108" s="207" t="s">
        <v>152</v>
      </c>
    </row>
    <row r="109" spans="1:65" s="2" customFormat="1" ht="24">
      <c r="A109" s="34"/>
      <c r="B109" s="35"/>
      <c r="C109" s="178" t="s">
        <v>191</v>
      </c>
      <c r="D109" s="178" t="s">
        <v>154</v>
      </c>
      <c r="E109" s="179" t="s">
        <v>186</v>
      </c>
      <c r="F109" s="180" t="s">
        <v>187</v>
      </c>
      <c r="G109" s="181" t="s">
        <v>188</v>
      </c>
      <c r="H109" s="182">
        <v>120</v>
      </c>
      <c r="I109" s="183"/>
      <c r="J109" s="184">
        <f>ROUND(I109*H109,2)</f>
        <v>0</v>
      </c>
      <c r="K109" s="180" t="s">
        <v>158</v>
      </c>
      <c r="L109" s="39"/>
      <c r="M109" s="185" t="s">
        <v>19</v>
      </c>
      <c r="N109" s="186" t="s">
        <v>43</v>
      </c>
      <c r="O109" s="64"/>
      <c r="P109" s="187">
        <f>O109*H109</f>
        <v>0</v>
      </c>
      <c r="Q109" s="187">
        <v>4.0792499999999999E-5</v>
      </c>
      <c r="R109" s="187">
        <f>Q109*H109</f>
        <v>4.8951000000000003E-3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159</v>
      </c>
      <c r="AT109" s="189" t="s">
        <v>154</v>
      </c>
      <c r="AU109" s="189" t="s">
        <v>81</v>
      </c>
      <c r="AY109" s="17" t="s">
        <v>152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159</v>
      </c>
      <c r="BM109" s="189" t="s">
        <v>638</v>
      </c>
    </row>
    <row r="110" spans="1:65" s="2" customFormat="1" ht="19.5">
      <c r="A110" s="34"/>
      <c r="B110" s="35"/>
      <c r="C110" s="36"/>
      <c r="D110" s="191" t="s">
        <v>161</v>
      </c>
      <c r="E110" s="36"/>
      <c r="F110" s="192" t="s">
        <v>190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161</v>
      </c>
      <c r="AU110" s="17" t="s">
        <v>81</v>
      </c>
    </row>
    <row r="111" spans="1:65" s="2" customFormat="1" ht="21.75" customHeight="1">
      <c r="A111" s="34"/>
      <c r="B111" s="35"/>
      <c r="C111" s="178" t="s">
        <v>197</v>
      </c>
      <c r="D111" s="178" t="s">
        <v>154</v>
      </c>
      <c r="E111" s="179" t="s">
        <v>198</v>
      </c>
      <c r="F111" s="180" t="s">
        <v>199</v>
      </c>
      <c r="G111" s="181" t="s">
        <v>200</v>
      </c>
      <c r="H111" s="182">
        <v>3</v>
      </c>
      <c r="I111" s="183"/>
      <c r="J111" s="184">
        <f>ROUND(I111*H111,2)</f>
        <v>0</v>
      </c>
      <c r="K111" s="180" t="s">
        <v>158</v>
      </c>
      <c r="L111" s="39"/>
      <c r="M111" s="185" t="s">
        <v>19</v>
      </c>
      <c r="N111" s="186" t="s">
        <v>43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159</v>
      </c>
      <c r="AT111" s="189" t="s">
        <v>154</v>
      </c>
      <c r="AU111" s="189" t="s">
        <v>81</v>
      </c>
      <c r="AY111" s="17" t="s">
        <v>152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79</v>
      </c>
      <c r="BK111" s="190">
        <f>ROUND(I111*H111,2)</f>
        <v>0</v>
      </c>
      <c r="BL111" s="17" t="s">
        <v>159</v>
      </c>
      <c r="BM111" s="189" t="s">
        <v>639</v>
      </c>
    </row>
    <row r="112" spans="1:65" s="2" customFormat="1" ht="29.25">
      <c r="A112" s="34"/>
      <c r="B112" s="35"/>
      <c r="C112" s="36"/>
      <c r="D112" s="191" t="s">
        <v>161</v>
      </c>
      <c r="E112" s="36"/>
      <c r="F112" s="192" t="s">
        <v>202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81</v>
      </c>
    </row>
    <row r="113" spans="1:65" s="2" customFormat="1" ht="24">
      <c r="A113" s="34"/>
      <c r="B113" s="35"/>
      <c r="C113" s="178" t="s">
        <v>204</v>
      </c>
      <c r="D113" s="178" t="s">
        <v>154</v>
      </c>
      <c r="E113" s="179" t="s">
        <v>205</v>
      </c>
      <c r="F113" s="180" t="s">
        <v>206</v>
      </c>
      <c r="G113" s="181" t="s">
        <v>200</v>
      </c>
      <c r="H113" s="182">
        <v>3</v>
      </c>
      <c r="I113" s="183"/>
      <c r="J113" s="184">
        <f>ROUND(I113*H113,2)</f>
        <v>0</v>
      </c>
      <c r="K113" s="180" t="s">
        <v>158</v>
      </c>
      <c r="L113" s="39"/>
      <c r="M113" s="185" t="s">
        <v>19</v>
      </c>
      <c r="N113" s="186" t="s">
        <v>43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159</v>
      </c>
      <c r="AT113" s="189" t="s">
        <v>154</v>
      </c>
      <c r="AU113" s="189" t="s">
        <v>81</v>
      </c>
      <c r="AY113" s="17" t="s">
        <v>152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79</v>
      </c>
      <c r="BK113" s="190">
        <f>ROUND(I113*H113,2)</f>
        <v>0</v>
      </c>
      <c r="BL113" s="17" t="s">
        <v>159</v>
      </c>
      <c r="BM113" s="189" t="s">
        <v>640</v>
      </c>
    </row>
    <row r="114" spans="1:65" s="2" customFormat="1" ht="29.25">
      <c r="A114" s="34"/>
      <c r="B114" s="35"/>
      <c r="C114" s="36"/>
      <c r="D114" s="191" t="s">
        <v>161</v>
      </c>
      <c r="E114" s="36"/>
      <c r="F114" s="192" t="s">
        <v>208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161</v>
      </c>
      <c r="AU114" s="17" t="s">
        <v>81</v>
      </c>
    </row>
    <row r="115" spans="1:65" s="2" customFormat="1" ht="24">
      <c r="A115" s="34"/>
      <c r="B115" s="35"/>
      <c r="C115" s="178" t="s">
        <v>209</v>
      </c>
      <c r="D115" s="178" t="s">
        <v>154</v>
      </c>
      <c r="E115" s="179" t="s">
        <v>641</v>
      </c>
      <c r="F115" s="180" t="s">
        <v>642</v>
      </c>
      <c r="G115" s="181" t="s">
        <v>200</v>
      </c>
      <c r="H115" s="182">
        <v>17.920000000000002</v>
      </c>
      <c r="I115" s="183"/>
      <c r="J115" s="184">
        <f>ROUND(I115*H115,2)</f>
        <v>0</v>
      </c>
      <c r="K115" s="180" t="s">
        <v>158</v>
      </c>
      <c r="L115" s="39"/>
      <c r="M115" s="185" t="s">
        <v>19</v>
      </c>
      <c r="N115" s="186" t="s">
        <v>43</v>
      </c>
      <c r="O115" s="64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159</v>
      </c>
      <c r="AT115" s="189" t="s">
        <v>154</v>
      </c>
      <c r="AU115" s="189" t="s">
        <v>81</v>
      </c>
      <c r="AY115" s="17" t="s">
        <v>152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79</v>
      </c>
      <c r="BK115" s="190">
        <f>ROUND(I115*H115,2)</f>
        <v>0</v>
      </c>
      <c r="BL115" s="17" t="s">
        <v>159</v>
      </c>
      <c r="BM115" s="189" t="s">
        <v>643</v>
      </c>
    </row>
    <row r="116" spans="1:65" s="2" customFormat="1" ht="29.25">
      <c r="A116" s="34"/>
      <c r="B116" s="35"/>
      <c r="C116" s="36"/>
      <c r="D116" s="191" t="s">
        <v>161</v>
      </c>
      <c r="E116" s="36"/>
      <c r="F116" s="192" t="s">
        <v>644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161</v>
      </c>
      <c r="AU116" s="17" t="s">
        <v>81</v>
      </c>
    </row>
    <row r="117" spans="1:65" s="13" customFormat="1" ht="11.25">
      <c r="B117" s="197"/>
      <c r="C117" s="198"/>
      <c r="D117" s="191" t="s">
        <v>165</v>
      </c>
      <c r="E117" s="199" t="s">
        <v>19</v>
      </c>
      <c r="F117" s="200" t="s">
        <v>645</v>
      </c>
      <c r="G117" s="198"/>
      <c r="H117" s="201">
        <v>14.72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165</v>
      </c>
      <c r="AU117" s="207" t="s">
        <v>81</v>
      </c>
      <c r="AV117" s="13" t="s">
        <v>81</v>
      </c>
      <c r="AW117" s="13" t="s">
        <v>34</v>
      </c>
      <c r="AX117" s="13" t="s">
        <v>72</v>
      </c>
      <c r="AY117" s="207" t="s">
        <v>152</v>
      </c>
    </row>
    <row r="118" spans="1:65" s="13" customFormat="1" ht="11.25">
      <c r="B118" s="197"/>
      <c r="C118" s="198"/>
      <c r="D118" s="191" t="s">
        <v>165</v>
      </c>
      <c r="E118" s="199" t="s">
        <v>19</v>
      </c>
      <c r="F118" s="200" t="s">
        <v>646</v>
      </c>
      <c r="G118" s="198"/>
      <c r="H118" s="201">
        <v>3.2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165</v>
      </c>
      <c r="AU118" s="207" t="s">
        <v>81</v>
      </c>
      <c r="AV118" s="13" t="s">
        <v>81</v>
      </c>
      <c r="AW118" s="13" t="s">
        <v>34</v>
      </c>
      <c r="AX118" s="13" t="s">
        <v>72</v>
      </c>
      <c r="AY118" s="207" t="s">
        <v>152</v>
      </c>
    </row>
    <row r="119" spans="1:65" s="14" customFormat="1" ht="11.25">
      <c r="B119" s="208"/>
      <c r="C119" s="209"/>
      <c r="D119" s="191" t="s">
        <v>165</v>
      </c>
      <c r="E119" s="210" t="s">
        <v>19</v>
      </c>
      <c r="F119" s="211" t="s">
        <v>168</v>
      </c>
      <c r="G119" s="209"/>
      <c r="H119" s="212">
        <v>17.920000000000002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165</v>
      </c>
      <c r="AU119" s="218" t="s">
        <v>81</v>
      </c>
      <c r="AV119" s="14" t="s">
        <v>159</v>
      </c>
      <c r="AW119" s="14" t="s">
        <v>34</v>
      </c>
      <c r="AX119" s="14" t="s">
        <v>79</v>
      </c>
      <c r="AY119" s="218" t="s">
        <v>152</v>
      </c>
    </row>
    <row r="120" spans="1:65" s="2" customFormat="1" ht="24">
      <c r="A120" s="34"/>
      <c r="B120" s="35"/>
      <c r="C120" s="178" t="s">
        <v>214</v>
      </c>
      <c r="D120" s="178" t="s">
        <v>154</v>
      </c>
      <c r="E120" s="179" t="s">
        <v>229</v>
      </c>
      <c r="F120" s="180" t="s">
        <v>230</v>
      </c>
      <c r="G120" s="181" t="s">
        <v>200</v>
      </c>
      <c r="H120" s="182">
        <v>31</v>
      </c>
      <c r="I120" s="183"/>
      <c r="J120" s="184">
        <f>ROUND(I120*H120,2)</f>
        <v>0</v>
      </c>
      <c r="K120" s="180" t="s">
        <v>158</v>
      </c>
      <c r="L120" s="39"/>
      <c r="M120" s="185" t="s">
        <v>19</v>
      </c>
      <c r="N120" s="186" t="s">
        <v>43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0.1</v>
      </c>
      <c r="T120" s="188">
        <f>S120*H120</f>
        <v>3.1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159</v>
      </c>
      <c r="AT120" s="189" t="s">
        <v>154</v>
      </c>
      <c r="AU120" s="189" t="s">
        <v>81</v>
      </c>
      <c r="AY120" s="17" t="s">
        <v>152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79</v>
      </c>
      <c r="BK120" s="190">
        <f>ROUND(I120*H120,2)</f>
        <v>0</v>
      </c>
      <c r="BL120" s="17" t="s">
        <v>159</v>
      </c>
      <c r="BM120" s="189" t="s">
        <v>231</v>
      </c>
    </row>
    <row r="121" spans="1:65" s="2" customFormat="1" ht="19.5">
      <c r="A121" s="34"/>
      <c r="B121" s="35"/>
      <c r="C121" s="36"/>
      <c r="D121" s="191" t="s">
        <v>161</v>
      </c>
      <c r="E121" s="36"/>
      <c r="F121" s="192" t="s">
        <v>230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81</v>
      </c>
    </row>
    <row r="122" spans="1:65" s="2" customFormat="1" ht="19.5">
      <c r="A122" s="34"/>
      <c r="B122" s="35"/>
      <c r="C122" s="36"/>
      <c r="D122" s="191" t="s">
        <v>163</v>
      </c>
      <c r="E122" s="36"/>
      <c r="F122" s="196" t="s">
        <v>647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163</v>
      </c>
      <c r="AU122" s="17" t="s">
        <v>81</v>
      </c>
    </row>
    <row r="123" spans="1:65" s="13" customFormat="1" ht="11.25">
      <c r="B123" s="197"/>
      <c r="C123" s="198"/>
      <c r="D123" s="191" t="s">
        <v>165</v>
      </c>
      <c r="E123" s="199" t="s">
        <v>19</v>
      </c>
      <c r="F123" s="200" t="s">
        <v>648</v>
      </c>
      <c r="G123" s="198"/>
      <c r="H123" s="201">
        <v>15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165</v>
      </c>
      <c r="AU123" s="207" t="s">
        <v>81</v>
      </c>
      <c r="AV123" s="13" t="s">
        <v>81</v>
      </c>
      <c r="AW123" s="13" t="s">
        <v>34</v>
      </c>
      <c r="AX123" s="13" t="s">
        <v>72</v>
      </c>
      <c r="AY123" s="207" t="s">
        <v>152</v>
      </c>
    </row>
    <row r="124" spans="1:65" s="13" customFormat="1" ht="11.25">
      <c r="B124" s="197"/>
      <c r="C124" s="198"/>
      <c r="D124" s="191" t="s">
        <v>165</v>
      </c>
      <c r="E124" s="199" t="s">
        <v>19</v>
      </c>
      <c r="F124" s="200" t="s">
        <v>649</v>
      </c>
      <c r="G124" s="198"/>
      <c r="H124" s="201">
        <v>16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165</v>
      </c>
      <c r="AU124" s="207" t="s">
        <v>81</v>
      </c>
      <c r="AV124" s="13" t="s">
        <v>81</v>
      </c>
      <c r="AW124" s="13" t="s">
        <v>34</v>
      </c>
      <c r="AX124" s="13" t="s">
        <v>72</v>
      </c>
      <c r="AY124" s="207" t="s">
        <v>152</v>
      </c>
    </row>
    <row r="125" spans="1:65" s="14" customFormat="1" ht="11.25">
      <c r="B125" s="208"/>
      <c r="C125" s="209"/>
      <c r="D125" s="191" t="s">
        <v>165</v>
      </c>
      <c r="E125" s="210" t="s">
        <v>19</v>
      </c>
      <c r="F125" s="211" t="s">
        <v>168</v>
      </c>
      <c r="G125" s="209"/>
      <c r="H125" s="212">
        <v>31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165</v>
      </c>
      <c r="AU125" s="218" t="s">
        <v>81</v>
      </c>
      <c r="AV125" s="14" t="s">
        <v>159</v>
      </c>
      <c r="AW125" s="14" t="s">
        <v>34</v>
      </c>
      <c r="AX125" s="14" t="s">
        <v>79</v>
      </c>
      <c r="AY125" s="218" t="s">
        <v>152</v>
      </c>
    </row>
    <row r="126" spans="1:65" s="2" customFormat="1" ht="36">
      <c r="A126" s="34"/>
      <c r="B126" s="35"/>
      <c r="C126" s="178" t="s">
        <v>223</v>
      </c>
      <c r="D126" s="178" t="s">
        <v>154</v>
      </c>
      <c r="E126" s="179" t="s">
        <v>210</v>
      </c>
      <c r="F126" s="180" t="s">
        <v>211</v>
      </c>
      <c r="G126" s="181" t="s">
        <v>200</v>
      </c>
      <c r="H126" s="182">
        <v>17.920000000000002</v>
      </c>
      <c r="I126" s="183"/>
      <c r="J126" s="184">
        <f>ROUND(I126*H126,2)</f>
        <v>0</v>
      </c>
      <c r="K126" s="180" t="s">
        <v>158</v>
      </c>
      <c r="L126" s="39"/>
      <c r="M126" s="185" t="s">
        <v>19</v>
      </c>
      <c r="N126" s="186" t="s">
        <v>43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159</v>
      </c>
      <c r="AT126" s="189" t="s">
        <v>154</v>
      </c>
      <c r="AU126" s="189" t="s">
        <v>81</v>
      </c>
      <c r="AY126" s="17" t="s">
        <v>152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79</v>
      </c>
      <c r="BK126" s="190">
        <f>ROUND(I126*H126,2)</f>
        <v>0</v>
      </c>
      <c r="BL126" s="17" t="s">
        <v>159</v>
      </c>
      <c r="BM126" s="189" t="s">
        <v>650</v>
      </c>
    </row>
    <row r="127" spans="1:65" s="2" customFormat="1" ht="39">
      <c r="A127" s="34"/>
      <c r="B127" s="35"/>
      <c r="C127" s="36"/>
      <c r="D127" s="191" t="s">
        <v>161</v>
      </c>
      <c r="E127" s="36"/>
      <c r="F127" s="192" t="s">
        <v>213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161</v>
      </c>
      <c r="AU127" s="17" t="s">
        <v>81</v>
      </c>
    </row>
    <row r="128" spans="1:65" s="13" customFormat="1" ht="11.25">
      <c r="B128" s="197"/>
      <c r="C128" s="198"/>
      <c r="D128" s="191" t="s">
        <v>165</v>
      </c>
      <c r="E128" s="199" t="s">
        <v>19</v>
      </c>
      <c r="F128" s="200" t="s">
        <v>651</v>
      </c>
      <c r="G128" s="198"/>
      <c r="H128" s="201">
        <v>17.920000000000002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165</v>
      </c>
      <c r="AU128" s="207" t="s">
        <v>81</v>
      </c>
      <c r="AV128" s="13" t="s">
        <v>81</v>
      </c>
      <c r="AW128" s="13" t="s">
        <v>34</v>
      </c>
      <c r="AX128" s="13" t="s">
        <v>79</v>
      </c>
      <c r="AY128" s="207" t="s">
        <v>152</v>
      </c>
    </row>
    <row r="129" spans="1:65" s="2" customFormat="1" ht="24">
      <c r="A129" s="34"/>
      <c r="B129" s="35"/>
      <c r="C129" s="178" t="s">
        <v>228</v>
      </c>
      <c r="D129" s="178" t="s">
        <v>154</v>
      </c>
      <c r="E129" s="179" t="s">
        <v>237</v>
      </c>
      <c r="F129" s="180" t="s">
        <v>238</v>
      </c>
      <c r="G129" s="181" t="s">
        <v>157</v>
      </c>
      <c r="H129" s="182">
        <v>489.2</v>
      </c>
      <c r="I129" s="183"/>
      <c r="J129" s="184">
        <f>ROUND(I129*H129,2)</f>
        <v>0</v>
      </c>
      <c r="K129" s="180" t="s">
        <v>158</v>
      </c>
      <c r="L129" s="39"/>
      <c r="M129" s="185" t="s">
        <v>19</v>
      </c>
      <c r="N129" s="186" t="s">
        <v>43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159</v>
      </c>
      <c r="AT129" s="189" t="s">
        <v>154</v>
      </c>
      <c r="AU129" s="189" t="s">
        <v>81</v>
      </c>
      <c r="AY129" s="17" t="s">
        <v>152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79</v>
      </c>
      <c r="BK129" s="190">
        <f>ROUND(I129*H129,2)</f>
        <v>0</v>
      </c>
      <c r="BL129" s="17" t="s">
        <v>159</v>
      </c>
      <c r="BM129" s="189" t="s">
        <v>652</v>
      </c>
    </row>
    <row r="130" spans="1:65" s="2" customFormat="1" ht="19.5">
      <c r="A130" s="34"/>
      <c r="B130" s="35"/>
      <c r="C130" s="36"/>
      <c r="D130" s="191" t="s">
        <v>161</v>
      </c>
      <c r="E130" s="36"/>
      <c r="F130" s="192" t="s">
        <v>240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81</v>
      </c>
    </row>
    <row r="131" spans="1:65" s="13" customFormat="1" ht="11.25">
      <c r="B131" s="197"/>
      <c r="C131" s="198"/>
      <c r="D131" s="191" t="s">
        <v>165</v>
      </c>
      <c r="E131" s="199" t="s">
        <v>19</v>
      </c>
      <c r="F131" s="200" t="s">
        <v>653</v>
      </c>
      <c r="G131" s="198"/>
      <c r="H131" s="201">
        <v>489.2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165</v>
      </c>
      <c r="AU131" s="207" t="s">
        <v>81</v>
      </c>
      <c r="AV131" s="13" t="s">
        <v>81</v>
      </c>
      <c r="AW131" s="13" t="s">
        <v>34</v>
      </c>
      <c r="AX131" s="13" t="s">
        <v>79</v>
      </c>
      <c r="AY131" s="207" t="s">
        <v>152</v>
      </c>
    </row>
    <row r="132" spans="1:65" s="12" customFormat="1" ht="22.9" customHeight="1">
      <c r="B132" s="162"/>
      <c r="C132" s="163"/>
      <c r="D132" s="164" t="s">
        <v>71</v>
      </c>
      <c r="E132" s="176" t="s">
        <v>81</v>
      </c>
      <c r="F132" s="176" t="s">
        <v>654</v>
      </c>
      <c r="G132" s="163"/>
      <c r="H132" s="163"/>
      <c r="I132" s="166"/>
      <c r="J132" s="177">
        <f>BK132</f>
        <v>0</v>
      </c>
      <c r="K132" s="163"/>
      <c r="L132" s="168"/>
      <c r="M132" s="169"/>
      <c r="N132" s="170"/>
      <c r="O132" s="170"/>
      <c r="P132" s="171">
        <f>SUM(P133:P154)</f>
        <v>0</v>
      </c>
      <c r="Q132" s="170"/>
      <c r="R132" s="171">
        <f>SUM(R133:R154)</f>
        <v>84.022807860664201</v>
      </c>
      <c r="S132" s="170"/>
      <c r="T132" s="172">
        <f>SUM(T133:T154)</f>
        <v>0</v>
      </c>
      <c r="AR132" s="173" t="s">
        <v>79</v>
      </c>
      <c r="AT132" s="174" t="s">
        <v>71</v>
      </c>
      <c r="AU132" s="174" t="s">
        <v>79</v>
      </c>
      <c r="AY132" s="173" t="s">
        <v>152</v>
      </c>
      <c r="BK132" s="175">
        <f>SUM(BK133:BK154)</f>
        <v>0</v>
      </c>
    </row>
    <row r="133" spans="1:65" s="2" customFormat="1" ht="24">
      <c r="A133" s="34"/>
      <c r="B133" s="35"/>
      <c r="C133" s="178" t="s">
        <v>236</v>
      </c>
      <c r="D133" s="178" t="s">
        <v>154</v>
      </c>
      <c r="E133" s="179" t="s">
        <v>655</v>
      </c>
      <c r="F133" s="180" t="s">
        <v>656</v>
      </c>
      <c r="G133" s="181" t="s">
        <v>200</v>
      </c>
      <c r="H133" s="182">
        <v>33.15</v>
      </c>
      <c r="I133" s="183"/>
      <c r="J133" s="184">
        <f>ROUND(I133*H133,2)</f>
        <v>0</v>
      </c>
      <c r="K133" s="180" t="s">
        <v>158</v>
      </c>
      <c r="L133" s="39"/>
      <c r="M133" s="185" t="s">
        <v>19</v>
      </c>
      <c r="N133" s="186" t="s">
        <v>43</v>
      </c>
      <c r="O133" s="64"/>
      <c r="P133" s="187">
        <f>O133*H133</f>
        <v>0</v>
      </c>
      <c r="Q133" s="187">
        <v>2.45329</v>
      </c>
      <c r="R133" s="187">
        <f>Q133*H133</f>
        <v>81.326563499999992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159</v>
      </c>
      <c r="AT133" s="189" t="s">
        <v>154</v>
      </c>
      <c r="AU133" s="189" t="s">
        <v>81</v>
      </c>
      <c r="AY133" s="17" t="s">
        <v>152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79</v>
      </c>
      <c r="BK133" s="190">
        <f>ROUND(I133*H133,2)</f>
        <v>0</v>
      </c>
      <c r="BL133" s="17" t="s">
        <v>159</v>
      </c>
      <c r="BM133" s="189" t="s">
        <v>657</v>
      </c>
    </row>
    <row r="134" spans="1:65" s="2" customFormat="1" ht="19.5">
      <c r="A134" s="34"/>
      <c r="B134" s="35"/>
      <c r="C134" s="36"/>
      <c r="D134" s="191" t="s">
        <v>161</v>
      </c>
      <c r="E134" s="36"/>
      <c r="F134" s="192" t="s">
        <v>658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161</v>
      </c>
      <c r="AU134" s="17" t="s">
        <v>81</v>
      </c>
    </row>
    <row r="135" spans="1:65" s="13" customFormat="1" ht="11.25">
      <c r="B135" s="197"/>
      <c r="C135" s="198"/>
      <c r="D135" s="191" t="s">
        <v>165</v>
      </c>
      <c r="E135" s="199" t="s">
        <v>19</v>
      </c>
      <c r="F135" s="200" t="s">
        <v>659</v>
      </c>
      <c r="G135" s="198"/>
      <c r="H135" s="201">
        <v>17.25</v>
      </c>
      <c r="I135" s="202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165</v>
      </c>
      <c r="AU135" s="207" t="s">
        <v>81</v>
      </c>
      <c r="AV135" s="13" t="s">
        <v>81</v>
      </c>
      <c r="AW135" s="13" t="s">
        <v>34</v>
      </c>
      <c r="AX135" s="13" t="s">
        <v>72</v>
      </c>
      <c r="AY135" s="207" t="s">
        <v>152</v>
      </c>
    </row>
    <row r="136" spans="1:65" s="13" customFormat="1" ht="11.25">
      <c r="B136" s="197"/>
      <c r="C136" s="198"/>
      <c r="D136" s="191" t="s">
        <v>165</v>
      </c>
      <c r="E136" s="199" t="s">
        <v>19</v>
      </c>
      <c r="F136" s="200" t="s">
        <v>660</v>
      </c>
      <c r="G136" s="198"/>
      <c r="H136" s="201">
        <v>6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165</v>
      </c>
      <c r="AU136" s="207" t="s">
        <v>81</v>
      </c>
      <c r="AV136" s="13" t="s">
        <v>81</v>
      </c>
      <c r="AW136" s="13" t="s">
        <v>34</v>
      </c>
      <c r="AX136" s="13" t="s">
        <v>72</v>
      </c>
      <c r="AY136" s="207" t="s">
        <v>152</v>
      </c>
    </row>
    <row r="137" spans="1:65" s="13" customFormat="1" ht="11.25">
      <c r="B137" s="197"/>
      <c r="C137" s="198"/>
      <c r="D137" s="191" t="s">
        <v>165</v>
      </c>
      <c r="E137" s="199" t="s">
        <v>19</v>
      </c>
      <c r="F137" s="200" t="s">
        <v>661</v>
      </c>
      <c r="G137" s="198"/>
      <c r="H137" s="201">
        <v>6.9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165</v>
      </c>
      <c r="AU137" s="207" t="s">
        <v>81</v>
      </c>
      <c r="AV137" s="13" t="s">
        <v>81</v>
      </c>
      <c r="AW137" s="13" t="s">
        <v>34</v>
      </c>
      <c r="AX137" s="13" t="s">
        <v>72</v>
      </c>
      <c r="AY137" s="207" t="s">
        <v>152</v>
      </c>
    </row>
    <row r="138" spans="1:65" s="13" customFormat="1" ht="11.25">
      <c r="B138" s="197"/>
      <c r="C138" s="198"/>
      <c r="D138" s="191" t="s">
        <v>165</v>
      </c>
      <c r="E138" s="199" t="s">
        <v>19</v>
      </c>
      <c r="F138" s="200" t="s">
        <v>662</v>
      </c>
      <c r="G138" s="198"/>
      <c r="H138" s="201">
        <v>3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165</v>
      </c>
      <c r="AU138" s="207" t="s">
        <v>81</v>
      </c>
      <c r="AV138" s="13" t="s">
        <v>81</v>
      </c>
      <c r="AW138" s="13" t="s">
        <v>34</v>
      </c>
      <c r="AX138" s="13" t="s">
        <v>72</v>
      </c>
      <c r="AY138" s="207" t="s">
        <v>152</v>
      </c>
    </row>
    <row r="139" spans="1:65" s="14" customFormat="1" ht="11.25">
      <c r="B139" s="208"/>
      <c r="C139" s="209"/>
      <c r="D139" s="191" t="s">
        <v>165</v>
      </c>
      <c r="E139" s="210" t="s">
        <v>19</v>
      </c>
      <c r="F139" s="211" t="s">
        <v>168</v>
      </c>
      <c r="G139" s="209"/>
      <c r="H139" s="212">
        <v>33.15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165</v>
      </c>
      <c r="AU139" s="218" t="s">
        <v>81</v>
      </c>
      <c r="AV139" s="14" t="s">
        <v>159</v>
      </c>
      <c r="AW139" s="14" t="s">
        <v>34</v>
      </c>
      <c r="AX139" s="14" t="s">
        <v>79</v>
      </c>
      <c r="AY139" s="218" t="s">
        <v>152</v>
      </c>
    </row>
    <row r="140" spans="1:65" s="2" customFormat="1" ht="16.5" customHeight="1">
      <c r="A140" s="34"/>
      <c r="B140" s="35"/>
      <c r="C140" s="178" t="s">
        <v>243</v>
      </c>
      <c r="D140" s="178" t="s">
        <v>154</v>
      </c>
      <c r="E140" s="179" t="s">
        <v>663</v>
      </c>
      <c r="F140" s="180" t="s">
        <v>664</v>
      </c>
      <c r="G140" s="181" t="s">
        <v>157</v>
      </c>
      <c r="H140" s="182">
        <v>117.6</v>
      </c>
      <c r="I140" s="183"/>
      <c r="J140" s="184">
        <f>ROUND(I140*H140,2)</f>
        <v>0</v>
      </c>
      <c r="K140" s="180" t="s">
        <v>158</v>
      </c>
      <c r="L140" s="39"/>
      <c r="M140" s="185" t="s">
        <v>19</v>
      </c>
      <c r="N140" s="186" t="s">
        <v>43</v>
      </c>
      <c r="O140" s="64"/>
      <c r="P140" s="187">
        <f>O140*H140</f>
        <v>0</v>
      </c>
      <c r="Q140" s="187">
        <v>4.5806800000000002E-3</v>
      </c>
      <c r="R140" s="187">
        <f>Q140*H140</f>
        <v>0.53868796799999996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159</v>
      </c>
      <c r="AT140" s="189" t="s">
        <v>154</v>
      </c>
      <c r="AU140" s="189" t="s">
        <v>81</v>
      </c>
      <c r="AY140" s="17" t="s">
        <v>152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79</v>
      </c>
      <c r="BK140" s="190">
        <f>ROUND(I140*H140,2)</f>
        <v>0</v>
      </c>
      <c r="BL140" s="17" t="s">
        <v>159</v>
      </c>
      <c r="BM140" s="189" t="s">
        <v>665</v>
      </c>
    </row>
    <row r="141" spans="1:65" s="2" customFormat="1" ht="19.5">
      <c r="A141" s="34"/>
      <c r="B141" s="35"/>
      <c r="C141" s="36"/>
      <c r="D141" s="191" t="s">
        <v>161</v>
      </c>
      <c r="E141" s="36"/>
      <c r="F141" s="192" t="s">
        <v>666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161</v>
      </c>
      <c r="AU141" s="17" t="s">
        <v>81</v>
      </c>
    </row>
    <row r="142" spans="1:65" s="14" customFormat="1" ht="11.25">
      <c r="B142" s="208"/>
      <c r="C142" s="209"/>
      <c r="D142" s="191" t="s">
        <v>165</v>
      </c>
      <c r="E142" s="210" t="s">
        <v>19</v>
      </c>
      <c r="F142" s="211" t="s">
        <v>168</v>
      </c>
      <c r="G142" s="209"/>
      <c r="H142" s="212">
        <v>117.6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165</v>
      </c>
      <c r="AU142" s="218" t="s">
        <v>81</v>
      </c>
      <c r="AV142" s="14" t="s">
        <v>159</v>
      </c>
      <c r="AW142" s="14" t="s">
        <v>34</v>
      </c>
      <c r="AX142" s="14" t="s">
        <v>72</v>
      </c>
      <c r="AY142" s="218" t="s">
        <v>152</v>
      </c>
    </row>
    <row r="143" spans="1:65" s="2" customFormat="1" ht="21.75" customHeight="1">
      <c r="A143" s="34"/>
      <c r="B143" s="35"/>
      <c r="C143" s="178" t="s">
        <v>8</v>
      </c>
      <c r="D143" s="178" t="s">
        <v>154</v>
      </c>
      <c r="E143" s="179" t="s">
        <v>667</v>
      </c>
      <c r="F143" s="180" t="s">
        <v>668</v>
      </c>
      <c r="G143" s="181" t="s">
        <v>157</v>
      </c>
      <c r="H143" s="182">
        <v>117.6</v>
      </c>
      <c r="I143" s="183"/>
      <c r="J143" s="184">
        <f>ROUND(I143*H143,2)</f>
        <v>0</v>
      </c>
      <c r="K143" s="180" t="s">
        <v>158</v>
      </c>
      <c r="L143" s="39"/>
      <c r="M143" s="185" t="s">
        <v>19</v>
      </c>
      <c r="N143" s="186" t="s">
        <v>43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159</v>
      </c>
      <c r="AT143" s="189" t="s">
        <v>154</v>
      </c>
      <c r="AU143" s="189" t="s">
        <v>81</v>
      </c>
      <c r="AY143" s="17" t="s">
        <v>152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79</v>
      </c>
      <c r="BK143" s="190">
        <f>ROUND(I143*H143,2)</f>
        <v>0</v>
      </c>
      <c r="BL143" s="17" t="s">
        <v>159</v>
      </c>
      <c r="BM143" s="189" t="s">
        <v>669</v>
      </c>
    </row>
    <row r="144" spans="1:65" s="2" customFormat="1" ht="19.5">
      <c r="A144" s="34"/>
      <c r="B144" s="35"/>
      <c r="C144" s="36"/>
      <c r="D144" s="191" t="s">
        <v>161</v>
      </c>
      <c r="E144" s="36"/>
      <c r="F144" s="192" t="s">
        <v>670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161</v>
      </c>
      <c r="AU144" s="17" t="s">
        <v>81</v>
      </c>
    </row>
    <row r="145" spans="1:65" s="2" customFormat="1" ht="16.5" customHeight="1">
      <c r="A145" s="34"/>
      <c r="B145" s="35"/>
      <c r="C145" s="178" t="s">
        <v>254</v>
      </c>
      <c r="D145" s="178" t="s">
        <v>154</v>
      </c>
      <c r="E145" s="179" t="s">
        <v>671</v>
      </c>
      <c r="F145" s="180" t="s">
        <v>672</v>
      </c>
      <c r="G145" s="181" t="s">
        <v>270</v>
      </c>
      <c r="H145" s="182">
        <v>1.3859999999999999</v>
      </c>
      <c r="I145" s="183"/>
      <c r="J145" s="184">
        <f>ROUND(I145*H145,2)</f>
        <v>0</v>
      </c>
      <c r="K145" s="180" t="s">
        <v>158</v>
      </c>
      <c r="L145" s="39"/>
      <c r="M145" s="185" t="s">
        <v>19</v>
      </c>
      <c r="N145" s="186" t="s">
        <v>43</v>
      </c>
      <c r="O145" s="64"/>
      <c r="P145" s="187">
        <f>O145*H145</f>
        <v>0</v>
      </c>
      <c r="Q145" s="187">
        <v>1.0627727796999999</v>
      </c>
      <c r="R145" s="187">
        <f>Q145*H145</f>
        <v>1.4730030726641998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159</v>
      </c>
      <c r="AT145" s="189" t="s">
        <v>154</v>
      </c>
      <c r="AU145" s="189" t="s">
        <v>81</v>
      </c>
      <c r="AY145" s="17" t="s">
        <v>152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79</v>
      </c>
      <c r="BK145" s="190">
        <f>ROUND(I145*H145,2)</f>
        <v>0</v>
      </c>
      <c r="BL145" s="17" t="s">
        <v>159</v>
      </c>
      <c r="BM145" s="189" t="s">
        <v>673</v>
      </c>
    </row>
    <row r="146" spans="1:65" s="2" customFormat="1" ht="11.25">
      <c r="A146" s="34"/>
      <c r="B146" s="35"/>
      <c r="C146" s="36"/>
      <c r="D146" s="191" t="s">
        <v>161</v>
      </c>
      <c r="E146" s="36"/>
      <c r="F146" s="192" t="s">
        <v>674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161</v>
      </c>
      <c r="AU146" s="17" t="s">
        <v>81</v>
      </c>
    </row>
    <row r="147" spans="1:65" s="2" customFormat="1" ht="19.5">
      <c r="A147" s="34"/>
      <c r="B147" s="35"/>
      <c r="C147" s="36"/>
      <c r="D147" s="191" t="s">
        <v>163</v>
      </c>
      <c r="E147" s="36"/>
      <c r="F147" s="196" t="s">
        <v>675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163</v>
      </c>
      <c r="AU147" s="17" t="s">
        <v>81</v>
      </c>
    </row>
    <row r="148" spans="1:65" s="13" customFormat="1" ht="11.25">
      <c r="B148" s="197"/>
      <c r="C148" s="198"/>
      <c r="D148" s="191" t="s">
        <v>165</v>
      </c>
      <c r="E148" s="199" t="s">
        <v>19</v>
      </c>
      <c r="F148" s="200" t="s">
        <v>676</v>
      </c>
      <c r="G148" s="198"/>
      <c r="H148" s="201">
        <v>1.3859999999999999</v>
      </c>
      <c r="I148" s="202"/>
      <c r="J148" s="198"/>
      <c r="K148" s="198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165</v>
      </c>
      <c r="AU148" s="207" t="s">
        <v>81</v>
      </c>
      <c r="AV148" s="13" t="s">
        <v>81</v>
      </c>
      <c r="AW148" s="13" t="s">
        <v>34</v>
      </c>
      <c r="AX148" s="13" t="s">
        <v>72</v>
      </c>
      <c r="AY148" s="207" t="s">
        <v>152</v>
      </c>
    </row>
    <row r="149" spans="1:65" s="14" customFormat="1" ht="11.25">
      <c r="B149" s="208"/>
      <c r="C149" s="209"/>
      <c r="D149" s="191" t="s">
        <v>165</v>
      </c>
      <c r="E149" s="210" t="s">
        <v>19</v>
      </c>
      <c r="F149" s="211" t="s">
        <v>168</v>
      </c>
      <c r="G149" s="209"/>
      <c r="H149" s="212">
        <v>1.3859999999999999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165</v>
      </c>
      <c r="AU149" s="218" t="s">
        <v>81</v>
      </c>
      <c r="AV149" s="14" t="s">
        <v>159</v>
      </c>
      <c r="AW149" s="14" t="s">
        <v>34</v>
      </c>
      <c r="AX149" s="14" t="s">
        <v>79</v>
      </c>
      <c r="AY149" s="218" t="s">
        <v>152</v>
      </c>
    </row>
    <row r="150" spans="1:65" s="2" customFormat="1" ht="24">
      <c r="A150" s="34"/>
      <c r="B150" s="35"/>
      <c r="C150" s="178" t="s">
        <v>260</v>
      </c>
      <c r="D150" s="178" t="s">
        <v>154</v>
      </c>
      <c r="E150" s="179" t="s">
        <v>677</v>
      </c>
      <c r="F150" s="180" t="s">
        <v>678</v>
      </c>
      <c r="G150" s="181" t="s">
        <v>176</v>
      </c>
      <c r="H150" s="182">
        <v>220</v>
      </c>
      <c r="I150" s="183"/>
      <c r="J150" s="184">
        <f>ROUND(I150*H150,2)</f>
        <v>0</v>
      </c>
      <c r="K150" s="180" t="s">
        <v>158</v>
      </c>
      <c r="L150" s="39"/>
      <c r="M150" s="185" t="s">
        <v>19</v>
      </c>
      <c r="N150" s="186" t="s">
        <v>43</v>
      </c>
      <c r="O150" s="64"/>
      <c r="P150" s="187">
        <f>O150*H150</f>
        <v>0</v>
      </c>
      <c r="Q150" s="187">
        <v>3.1116059999999998E-3</v>
      </c>
      <c r="R150" s="187">
        <f>Q150*H150</f>
        <v>0.68455331999999991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159</v>
      </c>
      <c r="AT150" s="189" t="s">
        <v>154</v>
      </c>
      <c r="AU150" s="189" t="s">
        <v>81</v>
      </c>
      <c r="AY150" s="17" t="s">
        <v>152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79</v>
      </c>
      <c r="BK150" s="190">
        <f>ROUND(I150*H150,2)</f>
        <v>0</v>
      </c>
      <c r="BL150" s="17" t="s">
        <v>159</v>
      </c>
      <c r="BM150" s="189" t="s">
        <v>679</v>
      </c>
    </row>
    <row r="151" spans="1:65" s="2" customFormat="1" ht="29.25">
      <c r="A151" s="34"/>
      <c r="B151" s="35"/>
      <c r="C151" s="36"/>
      <c r="D151" s="191" t="s">
        <v>161</v>
      </c>
      <c r="E151" s="36"/>
      <c r="F151" s="192" t="s">
        <v>680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161</v>
      </c>
      <c r="AU151" s="17" t="s">
        <v>81</v>
      </c>
    </row>
    <row r="152" spans="1:65" s="2" customFormat="1" ht="19.5">
      <c r="A152" s="34"/>
      <c r="B152" s="35"/>
      <c r="C152" s="36"/>
      <c r="D152" s="191" t="s">
        <v>163</v>
      </c>
      <c r="E152" s="36"/>
      <c r="F152" s="196" t="s">
        <v>681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163</v>
      </c>
      <c r="AU152" s="17" t="s">
        <v>81</v>
      </c>
    </row>
    <row r="153" spans="1:65" s="13" customFormat="1" ht="11.25">
      <c r="B153" s="197"/>
      <c r="C153" s="198"/>
      <c r="D153" s="191" t="s">
        <v>165</v>
      </c>
      <c r="E153" s="199" t="s">
        <v>19</v>
      </c>
      <c r="F153" s="200" t="s">
        <v>682</v>
      </c>
      <c r="G153" s="198"/>
      <c r="H153" s="201">
        <v>220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165</v>
      </c>
      <c r="AU153" s="207" t="s">
        <v>81</v>
      </c>
      <c r="AV153" s="13" t="s">
        <v>81</v>
      </c>
      <c r="AW153" s="13" t="s">
        <v>34</v>
      </c>
      <c r="AX153" s="13" t="s">
        <v>72</v>
      </c>
      <c r="AY153" s="207" t="s">
        <v>152</v>
      </c>
    </row>
    <row r="154" spans="1:65" s="14" customFormat="1" ht="11.25">
      <c r="B154" s="208"/>
      <c r="C154" s="209"/>
      <c r="D154" s="191" t="s">
        <v>165</v>
      </c>
      <c r="E154" s="210" t="s">
        <v>19</v>
      </c>
      <c r="F154" s="211" t="s">
        <v>168</v>
      </c>
      <c r="G154" s="209"/>
      <c r="H154" s="212">
        <v>220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165</v>
      </c>
      <c r="AU154" s="218" t="s">
        <v>81</v>
      </c>
      <c r="AV154" s="14" t="s">
        <v>159</v>
      </c>
      <c r="AW154" s="14" t="s">
        <v>34</v>
      </c>
      <c r="AX154" s="14" t="s">
        <v>79</v>
      </c>
      <c r="AY154" s="218" t="s">
        <v>152</v>
      </c>
    </row>
    <row r="155" spans="1:65" s="12" customFormat="1" ht="22.9" customHeight="1">
      <c r="B155" s="162"/>
      <c r="C155" s="163"/>
      <c r="D155" s="164" t="s">
        <v>71</v>
      </c>
      <c r="E155" s="176" t="s">
        <v>173</v>
      </c>
      <c r="F155" s="176" t="s">
        <v>242</v>
      </c>
      <c r="G155" s="163"/>
      <c r="H155" s="163"/>
      <c r="I155" s="166"/>
      <c r="J155" s="177">
        <f>BK155</f>
        <v>0</v>
      </c>
      <c r="K155" s="163"/>
      <c r="L155" s="168"/>
      <c r="M155" s="169"/>
      <c r="N155" s="170"/>
      <c r="O155" s="170"/>
      <c r="P155" s="171">
        <f>SUM(P156:P178)</f>
        <v>0</v>
      </c>
      <c r="Q155" s="170"/>
      <c r="R155" s="171">
        <f>SUM(R156:R178)</f>
        <v>1.6996679147156</v>
      </c>
      <c r="S155" s="170"/>
      <c r="T155" s="172">
        <f>SUM(T156:T178)</f>
        <v>0</v>
      </c>
      <c r="AR155" s="173" t="s">
        <v>79</v>
      </c>
      <c r="AT155" s="174" t="s">
        <v>71</v>
      </c>
      <c r="AU155" s="174" t="s">
        <v>79</v>
      </c>
      <c r="AY155" s="173" t="s">
        <v>152</v>
      </c>
      <c r="BK155" s="175">
        <f>SUM(BK156:BK178)</f>
        <v>0</v>
      </c>
    </row>
    <row r="156" spans="1:65" s="2" customFormat="1" ht="16.5" customHeight="1">
      <c r="A156" s="34"/>
      <c r="B156" s="35"/>
      <c r="C156" s="178" t="s">
        <v>266</v>
      </c>
      <c r="D156" s="178" t="s">
        <v>154</v>
      </c>
      <c r="E156" s="179" t="s">
        <v>683</v>
      </c>
      <c r="F156" s="180" t="s">
        <v>684</v>
      </c>
      <c r="G156" s="181" t="s">
        <v>200</v>
      </c>
      <c r="H156" s="182">
        <v>0.6</v>
      </c>
      <c r="I156" s="183"/>
      <c r="J156" s="184">
        <f>ROUND(I156*H156,2)</f>
        <v>0</v>
      </c>
      <c r="K156" s="180" t="s">
        <v>158</v>
      </c>
      <c r="L156" s="39"/>
      <c r="M156" s="185" t="s">
        <v>19</v>
      </c>
      <c r="N156" s="186" t="s">
        <v>43</v>
      </c>
      <c r="O156" s="64"/>
      <c r="P156" s="187">
        <f>O156*H156</f>
        <v>0</v>
      </c>
      <c r="Q156" s="187">
        <v>2.4778600000000002</v>
      </c>
      <c r="R156" s="187">
        <f>Q156*H156</f>
        <v>1.4867160000000001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159</v>
      </c>
      <c r="AT156" s="189" t="s">
        <v>154</v>
      </c>
      <c r="AU156" s="189" t="s">
        <v>81</v>
      </c>
      <c r="AY156" s="17" t="s">
        <v>152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79</v>
      </c>
      <c r="BK156" s="190">
        <f>ROUND(I156*H156,2)</f>
        <v>0</v>
      </c>
      <c r="BL156" s="17" t="s">
        <v>159</v>
      </c>
      <c r="BM156" s="189" t="s">
        <v>685</v>
      </c>
    </row>
    <row r="157" spans="1:65" s="2" customFormat="1" ht="11.25">
      <c r="A157" s="34"/>
      <c r="B157" s="35"/>
      <c r="C157" s="36"/>
      <c r="D157" s="191" t="s">
        <v>161</v>
      </c>
      <c r="E157" s="36"/>
      <c r="F157" s="192" t="s">
        <v>686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161</v>
      </c>
      <c r="AU157" s="17" t="s">
        <v>81</v>
      </c>
    </row>
    <row r="158" spans="1:65" s="2" customFormat="1" ht="19.5">
      <c r="A158" s="34"/>
      <c r="B158" s="35"/>
      <c r="C158" s="36"/>
      <c r="D158" s="191" t="s">
        <v>163</v>
      </c>
      <c r="E158" s="36"/>
      <c r="F158" s="196" t="s">
        <v>687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163</v>
      </c>
      <c r="AU158" s="17" t="s">
        <v>81</v>
      </c>
    </row>
    <row r="159" spans="1:65" s="13" customFormat="1" ht="11.25">
      <c r="B159" s="197"/>
      <c r="C159" s="198"/>
      <c r="D159" s="191" t="s">
        <v>165</v>
      </c>
      <c r="E159" s="199" t="s">
        <v>19</v>
      </c>
      <c r="F159" s="200" t="s">
        <v>688</v>
      </c>
      <c r="G159" s="198"/>
      <c r="H159" s="201">
        <v>0.6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165</v>
      </c>
      <c r="AU159" s="207" t="s">
        <v>81</v>
      </c>
      <c r="AV159" s="13" t="s">
        <v>81</v>
      </c>
      <c r="AW159" s="13" t="s">
        <v>34</v>
      </c>
      <c r="AX159" s="13" t="s">
        <v>72</v>
      </c>
      <c r="AY159" s="207" t="s">
        <v>152</v>
      </c>
    </row>
    <row r="160" spans="1:65" s="14" customFormat="1" ht="11.25">
      <c r="B160" s="208"/>
      <c r="C160" s="209"/>
      <c r="D160" s="191" t="s">
        <v>165</v>
      </c>
      <c r="E160" s="210" t="s">
        <v>19</v>
      </c>
      <c r="F160" s="211" t="s">
        <v>168</v>
      </c>
      <c r="G160" s="209"/>
      <c r="H160" s="212">
        <v>0.6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165</v>
      </c>
      <c r="AU160" s="218" t="s">
        <v>81</v>
      </c>
      <c r="AV160" s="14" t="s">
        <v>159</v>
      </c>
      <c r="AW160" s="14" t="s">
        <v>34</v>
      </c>
      <c r="AX160" s="14" t="s">
        <v>79</v>
      </c>
      <c r="AY160" s="218" t="s">
        <v>152</v>
      </c>
    </row>
    <row r="161" spans="1:65" s="2" customFormat="1" ht="16.5" customHeight="1">
      <c r="A161" s="34"/>
      <c r="B161" s="35"/>
      <c r="C161" s="178" t="s">
        <v>274</v>
      </c>
      <c r="D161" s="178" t="s">
        <v>154</v>
      </c>
      <c r="E161" s="179" t="s">
        <v>689</v>
      </c>
      <c r="F161" s="180" t="s">
        <v>690</v>
      </c>
      <c r="G161" s="181" t="s">
        <v>157</v>
      </c>
      <c r="H161" s="182">
        <v>4.0999999999999996</v>
      </c>
      <c r="I161" s="183"/>
      <c r="J161" s="184">
        <f>ROUND(I161*H161,2)</f>
        <v>0</v>
      </c>
      <c r="K161" s="180" t="s">
        <v>158</v>
      </c>
      <c r="L161" s="39"/>
      <c r="M161" s="185" t="s">
        <v>19</v>
      </c>
      <c r="N161" s="186" t="s">
        <v>43</v>
      </c>
      <c r="O161" s="64"/>
      <c r="P161" s="187">
        <f>O161*H161</f>
        <v>0</v>
      </c>
      <c r="Q161" s="187">
        <v>4.1744200000000002E-2</v>
      </c>
      <c r="R161" s="187">
        <f>Q161*H161</f>
        <v>0.17115121999999999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159</v>
      </c>
      <c r="AT161" s="189" t="s">
        <v>154</v>
      </c>
      <c r="AU161" s="189" t="s">
        <v>81</v>
      </c>
      <c r="AY161" s="17" t="s">
        <v>152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79</v>
      </c>
      <c r="BK161" s="190">
        <f>ROUND(I161*H161,2)</f>
        <v>0</v>
      </c>
      <c r="BL161" s="17" t="s">
        <v>159</v>
      </c>
      <c r="BM161" s="189" t="s">
        <v>691</v>
      </c>
    </row>
    <row r="162" spans="1:65" s="2" customFormat="1" ht="11.25">
      <c r="A162" s="34"/>
      <c r="B162" s="35"/>
      <c r="C162" s="36"/>
      <c r="D162" s="191" t="s">
        <v>161</v>
      </c>
      <c r="E162" s="36"/>
      <c r="F162" s="192" t="s">
        <v>692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161</v>
      </c>
      <c r="AU162" s="17" t="s">
        <v>81</v>
      </c>
    </row>
    <row r="163" spans="1:65" s="13" customFormat="1" ht="11.25">
      <c r="B163" s="197"/>
      <c r="C163" s="198"/>
      <c r="D163" s="191" t="s">
        <v>165</v>
      </c>
      <c r="E163" s="199" t="s">
        <v>19</v>
      </c>
      <c r="F163" s="200" t="s">
        <v>693</v>
      </c>
      <c r="G163" s="198"/>
      <c r="H163" s="201">
        <v>4.0999999999999996</v>
      </c>
      <c r="I163" s="202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165</v>
      </c>
      <c r="AU163" s="207" t="s">
        <v>81</v>
      </c>
      <c r="AV163" s="13" t="s">
        <v>81</v>
      </c>
      <c r="AW163" s="13" t="s">
        <v>34</v>
      </c>
      <c r="AX163" s="13" t="s">
        <v>72</v>
      </c>
      <c r="AY163" s="207" t="s">
        <v>152</v>
      </c>
    </row>
    <row r="164" spans="1:65" s="14" customFormat="1" ht="11.25">
      <c r="B164" s="208"/>
      <c r="C164" s="209"/>
      <c r="D164" s="191" t="s">
        <v>165</v>
      </c>
      <c r="E164" s="210" t="s">
        <v>19</v>
      </c>
      <c r="F164" s="211" t="s">
        <v>168</v>
      </c>
      <c r="G164" s="209"/>
      <c r="H164" s="212">
        <v>4.0999999999999996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165</v>
      </c>
      <c r="AU164" s="218" t="s">
        <v>81</v>
      </c>
      <c r="AV164" s="14" t="s">
        <v>159</v>
      </c>
      <c r="AW164" s="14" t="s">
        <v>34</v>
      </c>
      <c r="AX164" s="14" t="s">
        <v>79</v>
      </c>
      <c r="AY164" s="218" t="s">
        <v>152</v>
      </c>
    </row>
    <row r="165" spans="1:65" s="2" customFormat="1" ht="16.5" customHeight="1">
      <c r="A165" s="34"/>
      <c r="B165" s="35"/>
      <c r="C165" s="178" t="s">
        <v>280</v>
      </c>
      <c r="D165" s="178" t="s">
        <v>154</v>
      </c>
      <c r="E165" s="179" t="s">
        <v>694</v>
      </c>
      <c r="F165" s="180" t="s">
        <v>695</v>
      </c>
      <c r="G165" s="181" t="s">
        <v>157</v>
      </c>
      <c r="H165" s="182">
        <v>4.0999999999999996</v>
      </c>
      <c r="I165" s="183"/>
      <c r="J165" s="184">
        <f>ROUND(I165*H165,2)</f>
        <v>0</v>
      </c>
      <c r="K165" s="180" t="s">
        <v>158</v>
      </c>
      <c r="L165" s="39"/>
      <c r="M165" s="185" t="s">
        <v>19</v>
      </c>
      <c r="N165" s="186" t="s">
        <v>43</v>
      </c>
      <c r="O165" s="64"/>
      <c r="P165" s="187">
        <f>O165*H165</f>
        <v>0</v>
      </c>
      <c r="Q165" s="187">
        <v>1.5E-5</v>
      </c>
      <c r="R165" s="187">
        <f>Q165*H165</f>
        <v>6.1499999999999991E-5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159</v>
      </c>
      <c r="AT165" s="189" t="s">
        <v>154</v>
      </c>
      <c r="AU165" s="189" t="s">
        <v>81</v>
      </c>
      <c r="AY165" s="17" t="s">
        <v>152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79</v>
      </c>
      <c r="BK165" s="190">
        <f>ROUND(I165*H165,2)</f>
        <v>0</v>
      </c>
      <c r="BL165" s="17" t="s">
        <v>159</v>
      </c>
      <c r="BM165" s="189" t="s">
        <v>696</v>
      </c>
    </row>
    <row r="166" spans="1:65" s="2" customFormat="1" ht="11.25">
      <c r="A166" s="34"/>
      <c r="B166" s="35"/>
      <c r="C166" s="36"/>
      <c r="D166" s="191" t="s">
        <v>161</v>
      </c>
      <c r="E166" s="36"/>
      <c r="F166" s="192" t="s">
        <v>697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161</v>
      </c>
      <c r="AU166" s="17" t="s">
        <v>81</v>
      </c>
    </row>
    <row r="167" spans="1:65" s="2" customFormat="1" ht="21.75" customHeight="1">
      <c r="A167" s="34"/>
      <c r="B167" s="35"/>
      <c r="C167" s="178" t="s">
        <v>7</v>
      </c>
      <c r="D167" s="178" t="s">
        <v>154</v>
      </c>
      <c r="E167" s="179" t="s">
        <v>698</v>
      </c>
      <c r="F167" s="180" t="s">
        <v>699</v>
      </c>
      <c r="G167" s="181" t="s">
        <v>270</v>
      </c>
      <c r="H167" s="182">
        <v>3.5999999999999997E-2</v>
      </c>
      <c r="I167" s="183"/>
      <c r="J167" s="184">
        <f>ROUND(I167*H167,2)</f>
        <v>0</v>
      </c>
      <c r="K167" s="180" t="s">
        <v>158</v>
      </c>
      <c r="L167" s="39"/>
      <c r="M167" s="185" t="s">
        <v>19</v>
      </c>
      <c r="N167" s="186" t="s">
        <v>43</v>
      </c>
      <c r="O167" s="64"/>
      <c r="P167" s="187">
        <f>O167*H167</f>
        <v>0</v>
      </c>
      <c r="Q167" s="187">
        <v>1.1127737420999999</v>
      </c>
      <c r="R167" s="187">
        <f>Q167*H167</f>
        <v>4.0059854715599995E-2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159</v>
      </c>
      <c r="AT167" s="189" t="s">
        <v>154</v>
      </c>
      <c r="AU167" s="189" t="s">
        <v>81</v>
      </c>
      <c r="AY167" s="17" t="s">
        <v>152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79</v>
      </c>
      <c r="BK167" s="190">
        <f>ROUND(I167*H167,2)</f>
        <v>0</v>
      </c>
      <c r="BL167" s="17" t="s">
        <v>159</v>
      </c>
      <c r="BM167" s="189" t="s">
        <v>700</v>
      </c>
    </row>
    <row r="168" spans="1:65" s="2" customFormat="1" ht="19.5">
      <c r="A168" s="34"/>
      <c r="B168" s="35"/>
      <c r="C168" s="36"/>
      <c r="D168" s="191" t="s">
        <v>161</v>
      </c>
      <c r="E168" s="36"/>
      <c r="F168" s="192" t="s">
        <v>701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161</v>
      </c>
      <c r="AU168" s="17" t="s">
        <v>81</v>
      </c>
    </row>
    <row r="169" spans="1:65" s="2" customFormat="1" ht="19.5">
      <c r="A169" s="34"/>
      <c r="B169" s="35"/>
      <c r="C169" s="36"/>
      <c r="D169" s="191" t="s">
        <v>163</v>
      </c>
      <c r="E169" s="36"/>
      <c r="F169" s="196" t="s">
        <v>702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163</v>
      </c>
      <c r="AU169" s="17" t="s">
        <v>81</v>
      </c>
    </row>
    <row r="170" spans="1:65" s="13" customFormat="1" ht="11.25">
      <c r="B170" s="197"/>
      <c r="C170" s="198"/>
      <c r="D170" s="191" t="s">
        <v>165</v>
      </c>
      <c r="E170" s="199" t="s">
        <v>19</v>
      </c>
      <c r="F170" s="200" t="s">
        <v>703</v>
      </c>
      <c r="G170" s="198"/>
      <c r="H170" s="201">
        <v>3.5999999999999997E-2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165</v>
      </c>
      <c r="AU170" s="207" t="s">
        <v>81</v>
      </c>
      <c r="AV170" s="13" t="s">
        <v>81</v>
      </c>
      <c r="AW170" s="13" t="s">
        <v>34</v>
      </c>
      <c r="AX170" s="13" t="s">
        <v>72</v>
      </c>
      <c r="AY170" s="207" t="s">
        <v>152</v>
      </c>
    </row>
    <row r="171" spans="1:65" s="14" customFormat="1" ht="11.25">
      <c r="B171" s="208"/>
      <c r="C171" s="209"/>
      <c r="D171" s="191" t="s">
        <v>165</v>
      </c>
      <c r="E171" s="210" t="s">
        <v>19</v>
      </c>
      <c r="F171" s="211" t="s">
        <v>168</v>
      </c>
      <c r="G171" s="209"/>
      <c r="H171" s="212">
        <v>3.5999999999999997E-2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165</v>
      </c>
      <c r="AU171" s="218" t="s">
        <v>81</v>
      </c>
      <c r="AV171" s="14" t="s">
        <v>159</v>
      </c>
      <c r="AW171" s="14" t="s">
        <v>34</v>
      </c>
      <c r="AX171" s="14" t="s">
        <v>79</v>
      </c>
      <c r="AY171" s="218" t="s">
        <v>152</v>
      </c>
    </row>
    <row r="172" spans="1:65" s="2" customFormat="1" ht="24">
      <c r="A172" s="34"/>
      <c r="B172" s="35"/>
      <c r="C172" s="178" t="s">
        <v>295</v>
      </c>
      <c r="D172" s="178" t="s">
        <v>154</v>
      </c>
      <c r="E172" s="179" t="s">
        <v>704</v>
      </c>
      <c r="F172" s="180" t="s">
        <v>705</v>
      </c>
      <c r="G172" s="181" t="s">
        <v>176</v>
      </c>
      <c r="H172" s="182">
        <v>26</v>
      </c>
      <c r="I172" s="183"/>
      <c r="J172" s="184">
        <f>ROUND(I172*H172,2)</f>
        <v>0</v>
      </c>
      <c r="K172" s="180" t="s">
        <v>158</v>
      </c>
      <c r="L172" s="39"/>
      <c r="M172" s="185" t="s">
        <v>19</v>
      </c>
      <c r="N172" s="186" t="s">
        <v>43</v>
      </c>
      <c r="O172" s="64"/>
      <c r="P172" s="187">
        <f>O172*H172</f>
        <v>0</v>
      </c>
      <c r="Q172" s="187">
        <v>2.459E-5</v>
      </c>
      <c r="R172" s="187">
        <f>Q172*H172</f>
        <v>6.3933999999999996E-4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159</v>
      </c>
      <c r="AT172" s="189" t="s">
        <v>154</v>
      </c>
      <c r="AU172" s="189" t="s">
        <v>81</v>
      </c>
      <c r="AY172" s="17" t="s">
        <v>152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79</v>
      </c>
      <c r="BK172" s="190">
        <f>ROUND(I172*H172,2)</f>
        <v>0</v>
      </c>
      <c r="BL172" s="17" t="s">
        <v>159</v>
      </c>
      <c r="BM172" s="189" t="s">
        <v>706</v>
      </c>
    </row>
    <row r="173" spans="1:65" s="2" customFormat="1" ht="19.5">
      <c r="A173" s="34"/>
      <c r="B173" s="35"/>
      <c r="C173" s="36"/>
      <c r="D173" s="191" t="s">
        <v>161</v>
      </c>
      <c r="E173" s="36"/>
      <c r="F173" s="192" t="s">
        <v>707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161</v>
      </c>
      <c r="AU173" s="17" t="s">
        <v>81</v>
      </c>
    </row>
    <row r="174" spans="1:65" s="2" customFormat="1" ht="29.25">
      <c r="A174" s="34"/>
      <c r="B174" s="35"/>
      <c r="C174" s="36"/>
      <c r="D174" s="191" t="s">
        <v>163</v>
      </c>
      <c r="E174" s="36"/>
      <c r="F174" s="196" t="s">
        <v>708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163</v>
      </c>
      <c r="AU174" s="17" t="s">
        <v>81</v>
      </c>
    </row>
    <row r="175" spans="1:65" s="13" customFormat="1" ht="11.25">
      <c r="B175" s="197"/>
      <c r="C175" s="198"/>
      <c r="D175" s="191" t="s">
        <v>165</v>
      </c>
      <c r="E175" s="199" t="s">
        <v>19</v>
      </c>
      <c r="F175" s="200" t="s">
        <v>709</v>
      </c>
      <c r="G175" s="198"/>
      <c r="H175" s="201">
        <v>26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165</v>
      </c>
      <c r="AU175" s="207" t="s">
        <v>81</v>
      </c>
      <c r="AV175" s="13" t="s">
        <v>81</v>
      </c>
      <c r="AW175" s="13" t="s">
        <v>34</v>
      </c>
      <c r="AX175" s="13" t="s">
        <v>72</v>
      </c>
      <c r="AY175" s="207" t="s">
        <v>152</v>
      </c>
    </row>
    <row r="176" spans="1:65" s="14" customFormat="1" ht="11.25">
      <c r="B176" s="208"/>
      <c r="C176" s="209"/>
      <c r="D176" s="191" t="s">
        <v>165</v>
      </c>
      <c r="E176" s="210" t="s">
        <v>19</v>
      </c>
      <c r="F176" s="211" t="s">
        <v>168</v>
      </c>
      <c r="G176" s="209"/>
      <c r="H176" s="212">
        <v>26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165</v>
      </c>
      <c r="AU176" s="218" t="s">
        <v>81</v>
      </c>
      <c r="AV176" s="14" t="s">
        <v>159</v>
      </c>
      <c r="AW176" s="14" t="s">
        <v>34</v>
      </c>
      <c r="AX176" s="14" t="s">
        <v>79</v>
      </c>
      <c r="AY176" s="218" t="s">
        <v>152</v>
      </c>
    </row>
    <row r="177" spans="1:65" s="2" customFormat="1" ht="16.5" customHeight="1">
      <c r="A177" s="34"/>
      <c r="B177" s="35"/>
      <c r="C177" s="219" t="s">
        <v>300</v>
      </c>
      <c r="D177" s="219" t="s">
        <v>267</v>
      </c>
      <c r="E177" s="220" t="s">
        <v>710</v>
      </c>
      <c r="F177" s="221" t="s">
        <v>711</v>
      </c>
      <c r="G177" s="222" t="s">
        <v>176</v>
      </c>
      <c r="H177" s="223">
        <v>26</v>
      </c>
      <c r="I177" s="224"/>
      <c r="J177" s="225">
        <f>ROUND(I177*H177,2)</f>
        <v>0</v>
      </c>
      <c r="K177" s="221" t="s">
        <v>158</v>
      </c>
      <c r="L177" s="226"/>
      <c r="M177" s="227" t="s">
        <v>19</v>
      </c>
      <c r="N177" s="228" t="s">
        <v>43</v>
      </c>
      <c r="O177" s="64"/>
      <c r="P177" s="187">
        <f>O177*H177</f>
        <v>0</v>
      </c>
      <c r="Q177" s="187">
        <v>4.0000000000000003E-5</v>
      </c>
      <c r="R177" s="187">
        <f>Q177*H177</f>
        <v>1.0400000000000001E-3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204</v>
      </c>
      <c r="AT177" s="189" t="s">
        <v>267</v>
      </c>
      <c r="AU177" s="189" t="s">
        <v>81</v>
      </c>
      <c r="AY177" s="17" t="s">
        <v>152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79</v>
      </c>
      <c r="BK177" s="190">
        <f>ROUND(I177*H177,2)</f>
        <v>0</v>
      </c>
      <c r="BL177" s="17" t="s">
        <v>159</v>
      </c>
      <c r="BM177" s="189" t="s">
        <v>712</v>
      </c>
    </row>
    <row r="178" spans="1:65" s="2" customFormat="1" ht="11.25">
      <c r="A178" s="34"/>
      <c r="B178" s="35"/>
      <c r="C178" s="36"/>
      <c r="D178" s="191" t="s">
        <v>161</v>
      </c>
      <c r="E178" s="36"/>
      <c r="F178" s="192" t="s">
        <v>711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161</v>
      </c>
      <c r="AU178" s="17" t="s">
        <v>81</v>
      </c>
    </row>
    <row r="179" spans="1:65" s="12" customFormat="1" ht="22.9" customHeight="1">
      <c r="B179" s="162"/>
      <c r="C179" s="163"/>
      <c r="D179" s="164" t="s">
        <v>71</v>
      </c>
      <c r="E179" s="176" t="s">
        <v>209</v>
      </c>
      <c r="F179" s="176" t="s">
        <v>356</v>
      </c>
      <c r="G179" s="163"/>
      <c r="H179" s="163"/>
      <c r="I179" s="166"/>
      <c r="J179" s="177">
        <f>BK179</f>
        <v>0</v>
      </c>
      <c r="K179" s="163"/>
      <c r="L179" s="168"/>
      <c r="M179" s="169"/>
      <c r="N179" s="170"/>
      <c r="O179" s="170"/>
      <c r="P179" s="171">
        <f>P180+SUM(P181:P281)</f>
        <v>0</v>
      </c>
      <c r="Q179" s="170"/>
      <c r="R179" s="171">
        <f>R180+SUM(R181:R281)</f>
        <v>65.454079394399997</v>
      </c>
      <c r="S179" s="170"/>
      <c r="T179" s="172">
        <f>T180+SUM(T181:T281)</f>
        <v>50.369964400000001</v>
      </c>
      <c r="AR179" s="173" t="s">
        <v>79</v>
      </c>
      <c r="AT179" s="174" t="s">
        <v>71</v>
      </c>
      <c r="AU179" s="174" t="s">
        <v>79</v>
      </c>
      <c r="AY179" s="173" t="s">
        <v>152</v>
      </c>
      <c r="BK179" s="175">
        <f>BK180+SUM(BK181:BK281)</f>
        <v>0</v>
      </c>
    </row>
    <row r="180" spans="1:65" s="2" customFormat="1" ht="24">
      <c r="A180" s="34"/>
      <c r="B180" s="35"/>
      <c r="C180" s="178" t="s">
        <v>304</v>
      </c>
      <c r="D180" s="178" t="s">
        <v>154</v>
      </c>
      <c r="E180" s="179" t="s">
        <v>358</v>
      </c>
      <c r="F180" s="180" t="s">
        <v>359</v>
      </c>
      <c r="G180" s="181" t="s">
        <v>157</v>
      </c>
      <c r="H180" s="182">
        <v>16.96</v>
      </c>
      <c r="I180" s="183"/>
      <c r="J180" s="184">
        <f>ROUND(I180*H180,2)</f>
        <v>0</v>
      </c>
      <c r="K180" s="180" t="s">
        <v>158</v>
      </c>
      <c r="L180" s="39"/>
      <c r="M180" s="185" t="s">
        <v>19</v>
      </c>
      <c r="N180" s="186" t="s">
        <v>43</v>
      </c>
      <c r="O180" s="64"/>
      <c r="P180" s="187">
        <f>O180*H180</f>
        <v>0</v>
      </c>
      <c r="Q180" s="187">
        <v>0</v>
      </c>
      <c r="R180" s="187">
        <f>Q180*H180</f>
        <v>0</v>
      </c>
      <c r="S180" s="187">
        <v>2.9999999999999997E-4</v>
      </c>
      <c r="T180" s="188">
        <f>S180*H180</f>
        <v>5.0879999999999996E-3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159</v>
      </c>
      <c r="AT180" s="189" t="s">
        <v>154</v>
      </c>
      <c r="AU180" s="189" t="s">
        <v>81</v>
      </c>
      <c r="AY180" s="17" t="s">
        <v>152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79</v>
      </c>
      <c r="BK180" s="190">
        <f>ROUND(I180*H180,2)</f>
        <v>0</v>
      </c>
      <c r="BL180" s="17" t="s">
        <v>159</v>
      </c>
      <c r="BM180" s="189" t="s">
        <v>360</v>
      </c>
    </row>
    <row r="181" spans="1:65" s="2" customFormat="1" ht="11.25">
      <c r="A181" s="34"/>
      <c r="B181" s="35"/>
      <c r="C181" s="36"/>
      <c r="D181" s="191" t="s">
        <v>161</v>
      </c>
      <c r="E181" s="36"/>
      <c r="F181" s="192" t="s">
        <v>359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161</v>
      </c>
      <c r="AU181" s="17" t="s">
        <v>81</v>
      </c>
    </row>
    <row r="182" spans="1:65" s="2" customFormat="1" ht="19.5">
      <c r="A182" s="34"/>
      <c r="B182" s="35"/>
      <c r="C182" s="36"/>
      <c r="D182" s="191" t="s">
        <v>163</v>
      </c>
      <c r="E182" s="36"/>
      <c r="F182" s="196" t="s">
        <v>713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163</v>
      </c>
      <c r="AU182" s="17" t="s">
        <v>81</v>
      </c>
    </row>
    <row r="183" spans="1:65" s="13" customFormat="1" ht="11.25">
      <c r="B183" s="197"/>
      <c r="C183" s="198"/>
      <c r="D183" s="191" t="s">
        <v>165</v>
      </c>
      <c r="E183" s="199" t="s">
        <v>19</v>
      </c>
      <c r="F183" s="200" t="s">
        <v>714</v>
      </c>
      <c r="G183" s="198"/>
      <c r="H183" s="201">
        <v>9.92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165</v>
      </c>
      <c r="AU183" s="207" t="s">
        <v>81</v>
      </c>
      <c r="AV183" s="13" t="s">
        <v>81</v>
      </c>
      <c r="AW183" s="13" t="s">
        <v>34</v>
      </c>
      <c r="AX183" s="13" t="s">
        <v>72</v>
      </c>
      <c r="AY183" s="207" t="s">
        <v>152</v>
      </c>
    </row>
    <row r="184" spans="1:65" s="13" customFormat="1" ht="22.5">
      <c r="B184" s="197"/>
      <c r="C184" s="198"/>
      <c r="D184" s="191" t="s">
        <v>165</v>
      </c>
      <c r="E184" s="199" t="s">
        <v>19</v>
      </c>
      <c r="F184" s="200" t="s">
        <v>715</v>
      </c>
      <c r="G184" s="198"/>
      <c r="H184" s="201">
        <v>3.4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165</v>
      </c>
      <c r="AU184" s="207" t="s">
        <v>81</v>
      </c>
      <c r="AV184" s="13" t="s">
        <v>81</v>
      </c>
      <c r="AW184" s="13" t="s">
        <v>34</v>
      </c>
      <c r="AX184" s="13" t="s">
        <v>72</v>
      </c>
      <c r="AY184" s="207" t="s">
        <v>152</v>
      </c>
    </row>
    <row r="185" spans="1:65" s="13" customFormat="1" ht="22.5">
      <c r="B185" s="197"/>
      <c r="C185" s="198"/>
      <c r="D185" s="191" t="s">
        <v>165</v>
      </c>
      <c r="E185" s="199" t="s">
        <v>19</v>
      </c>
      <c r="F185" s="200" t="s">
        <v>716</v>
      </c>
      <c r="G185" s="198"/>
      <c r="H185" s="201">
        <v>3.64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165</v>
      </c>
      <c r="AU185" s="207" t="s">
        <v>81</v>
      </c>
      <c r="AV185" s="13" t="s">
        <v>81</v>
      </c>
      <c r="AW185" s="13" t="s">
        <v>34</v>
      </c>
      <c r="AX185" s="13" t="s">
        <v>72</v>
      </c>
      <c r="AY185" s="207" t="s">
        <v>152</v>
      </c>
    </row>
    <row r="186" spans="1:65" s="14" customFormat="1" ht="11.25">
      <c r="B186" s="208"/>
      <c r="C186" s="209"/>
      <c r="D186" s="191" t="s">
        <v>165</v>
      </c>
      <c r="E186" s="210" t="s">
        <v>19</v>
      </c>
      <c r="F186" s="211" t="s">
        <v>168</v>
      </c>
      <c r="G186" s="209"/>
      <c r="H186" s="212">
        <v>16.96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165</v>
      </c>
      <c r="AU186" s="218" t="s">
        <v>81</v>
      </c>
      <c r="AV186" s="14" t="s">
        <v>159</v>
      </c>
      <c r="AW186" s="14" t="s">
        <v>34</v>
      </c>
      <c r="AX186" s="14" t="s">
        <v>79</v>
      </c>
      <c r="AY186" s="218" t="s">
        <v>152</v>
      </c>
    </row>
    <row r="187" spans="1:65" s="2" customFormat="1" ht="24">
      <c r="A187" s="34"/>
      <c r="B187" s="35"/>
      <c r="C187" s="178" t="s">
        <v>311</v>
      </c>
      <c r="D187" s="178" t="s">
        <v>154</v>
      </c>
      <c r="E187" s="179" t="s">
        <v>381</v>
      </c>
      <c r="F187" s="180" t="s">
        <v>382</v>
      </c>
      <c r="G187" s="181" t="s">
        <v>200</v>
      </c>
      <c r="H187" s="182">
        <v>17.024999999999999</v>
      </c>
      <c r="I187" s="183"/>
      <c r="J187" s="184">
        <f>ROUND(I187*H187,2)</f>
        <v>0</v>
      </c>
      <c r="K187" s="180" t="s">
        <v>158</v>
      </c>
      <c r="L187" s="39"/>
      <c r="M187" s="185" t="s">
        <v>19</v>
      </c>
      <c r="N187" s="186" t="s">
        <v>43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1.5E-3</v>
      </c>
      <c r="T187" s="188">
        <f>S187*H187</f>
        <v>2.5537499999999998E-2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159</v>
      </c>
      <c r="AT187" s="189" t="s">
        <v>154</v>
      </c>
      <c r="AU187" s="189" t="s">
        <v>81</v>
      </c>
      <c r="AY187" s="17" t="s">
        <v>152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79</v>
      </c>
      <c r="BK187" s="190">
        <f>ROUND(I187*H187,2)</f>
        <v>0</v>
      </c>
      <c r="BL187" s="17" t="s">
        <v>159</v>
      </c>
      <c r="BM187" s="189" t="s">
        <v>717</v>
      </c>
    </row>
    <row r="188" spans="1:65" s="2" customFormat="1" ht="19.5">
      <c r="A188" s="34"/>
      <c r="B188" s="35"/>
      <c r="C188" s="36"/>
      <c r="D188" s="191" t="s">
        <v>161</v>
      </c>
      <c r="E188" s="36"/>
      <c r="F188" s="192" t="s">
        <v>384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161</v>
      </c>
      <c r="AU188" s="17" t="s">
        <v>81</v>
      </c>
    </row>
    <row r="189" spans="1:65" s="13" customFormat="1" ht="11.25">
      <c r="B189" s="197"/>
      <c r="C189" s="198"/>
      <c r="D189" s="191" t="s">
        <v>165</v>
      </c>
      <c r="E189" s="199" t="s">
        <v>19</v>
      </c>
      <c r="F189" s="200" t="s">
        <v>718</v>
      </c>
      <c r="G189" s="198"/>
      <c r="H189" s="201">
        <v>17.024999999999999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165</v>
      </c>
      <c r="AU189" s="207" t="s">
        <v>81</v>
      </c>
      <c r="AV189" s="13" t="s">
        <v>81</v>
      </c>
      <c r="AW189" s="13" t="s">
        <v>34</v>
      </c>
      <c r="AX189" s="13" t="s">
        <v>72</v>
      </c>
      <c r="AY189" s="207" t="s">
        <v>152</v>
      </c>
    </row>
    <row r="190" spans="1:65" s="14" customFormat="1" ht="11.25">
      <c r="B190" s="208"/>
      <c r="C190" s="209"/>
      <c r="D190" s="191" t="s">
        <v>165</v>
      </c>
      <c r="E190" s="210" t="s">
        <v>19</v>
      </c>
      <c r="F190" s="211" t="s">
        <v>168</v>
      </c>
      <c r="G190" s="209"/>
      <c r="H190" s="212">
        <v>17.024999999999999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165</v>
      </c>
      <c r="AU190" s="218" t="s">
        <v>81</v>
      </c>
      <c r="AV190" s="14" t="s">
        <v>159</v>
      </c>
      <c r="AW190" s="14" t="s">
        <v>34</v>
      </c>
      <c r="AX190" s="14" t="s">
        <v>79</v>
      </c>
      <c r="AY190" s="218" t="s">
        <v>152</v>
      </c>
    </row>
    <row r="191" spans="1:65" s="2" customFormat="1" ht="24">
      <c r="A191" s="34"/>
      <c r="B191" s="35"/>
      <c r="C191" s="178" t="s">
        <v>316</v>
      </c>
      <c r="D191" s="178" t="s">
        <v>154</v>
      </c>
      <c r="E191" s="179" t="s">
        <v>388</v>
      </c>
      <c r="F191" s="180" t="s">
        <v>389</v>
      </c>
      <c r="G191" s="181" t="s">
        <v>182</v>
      </c>
      <c r="H191" s="182">
        <v>32</v>
      </c>
      <c r="I191" s="183"/>
      <c r="J191" s="184">
        <f>ROUND(I191*H191,2)</f>
        <v>0</v>
      </c>
      <c r="K191" s="180" t="s">
        <v>158</v>
      </c>
      <c r="L191" s="39"/>
      <c r="M191" s="185" t="s">
        <v>19</v>
      </c>
      <c r="N191" s="186" t="s">
        <v>43</v>
      </c>
      <c r="O191" s="64"/>
      <c r="P191" s="187">
        <f>O191*H191</f>
        <v>0</v>
      </c>
      <c r="Q191" s="187">
        <v>0</v>
      </c>
      <c r="R191" s="187">
        <f>Q191*H191</f>
        <v>0</v>
      </c>
      <c r="S191" s="187">
        <v>5.0000000000000001E-4</v>
      </c>
      <c r="T191" s="188">
        <f>S191*H191</f>
        <v>1.6E-2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159</v>
      </c>
      <c r="AT191" s="189" t="s">
        <v>154</v>
      </c>
      <c r="AU191" s="189" t="s">
        <v>81</v>
      </c>
      <c r="AY191" s="17" t="s">
        <v>152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79</v>
      </c>
      <c r="BK191" s="190">
        <f>ROUND(I191*H191,2)</f>
        <v>0</v>
      </c>
      <c r="BL191" s="17" t="s">
        <v>159</v>
      </c>
      <c r="BM191" s="189" t="s">
        <v>390</v>
      </c>
    </row>
    <row r="192" spans="1:65" s="2" customFormat="1" ht="11.25">
      <c r="A192" s="34"/>
      <c r="B192" s="35"/>
      <c r="C192" s="36"/>
      <c r="D192" s="191" t="s">
        <v>161</v>
      </c>
      <c r="E192" s="36"/>
      <c r="F192" s="192" t="s">
        <v>391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161</v>
      </c>
      <c r="AU192" s="17" t="s">
        <v>81</v>
      </c>
    </row>
    <row r="193" spans="1:65" s="13" customFormat="1" ht="11.25">
      <c r="B193" s="197"/>
      <c r="C193" s="198"/>
      <c r="D193" s="191" t="s">
        <v>165</v>
      </c>
      <c r="E193" s="199" t="s">
        <v>19</v>
      </c>
      <c r="F193" s="200" t="s">
        <v>719</v>
      </c>
      <c r="G193" s="198"/>
      <c r="H193" s="201">
        <v>16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165</v>
      </c>
      <c r="AU193" s="207" t="s">
        <v>81</v>
      </c>
      <c r="AV193" s="13" t="s">
        <v>81</v>
      </c>
      <c r="AW193" s="13" t="s">
        <v>34</v>
      </c>
      <c r="AX193" s="13" t="s">
        <v>72</v>
      </c>
      <c r="AY193" s="207" t="s">
        <v>152</v>
      </c>
    </row>
    <row r="194" spans="1:65" s="13" customFormat="1" ht="11.25">
      <c r="B194" s="197"/>
      <c r="C194" s="198"/>
      <c r="D194" s="191" t="s">
        <v>165</v>
      </c>
      <c r="E194" s="199" t="s">
        <v>19</v>
      </c>
      <c r="F194" s="200" t="s">
        <v>720</v>
      </c>
      <c r="G194" s="198"/>
      <c r="H194" s="201">
        <v>16</v>
      </c>
      <c r="I194" s="202"/>
      <c r="J194" s="198"/>
      <c r="K194" s="198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165</v>
      </c>
      <c r="AU194" s="207" t="s">
        <v>81</v>
      </c>
      <c r="AV194" s="13" t="s">
        <v>81</v>
      </c>
      <c r="AW194" s="13" t="s">
        <v>34</v>
      </c>
      <c r="AX194" s="13" t="s">
        <v>72</v>
      </c>
      <c r="AY194" s="207" t="s">
        <v>152</v>
      </c>
    </row>
    <row r="195" spans="1:65" s="14" customFormat="1" ht="11.25">
      <c r="B195" s="208"/>
      <c r="C195" s="209"/>
      <c r="D195" s="191" t="s">
        <v>165</v>
      </c>
      <c r="E195" s="210" t="s">
        <v>19</v>
      </c>
      <c r="F195" s="211" t="s">
        <v>168</v>
      </c>
      <c r="G195" s="209"/>
      <c r="H195" s="212">
        <v>32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165</v>
      </c>
      <c r="AU195" s="218" t="s">
        <v>81</v>
      </c>
      <c r="AV195" s="14" t="s">
        <v>159</v>
      </c>
      <c r="AW195" s="14" t="s">
        <v>34</v>
      </c>
      <c r="AX195" s="14" t="s">
        <v>79</v>
      </c>
      <c r="AY195" s="218" t="s">
        <v>152</v>
      </c>
    </row>
    <row r="196" spans="1:65" s="2" customFormat="1" ht="24">
      <c r="A196" s="34"/>
      <c r="B196" s="35"/>
      <c r="C196" s="178" t="s">
        <v>321</v>
      </c>
      <c r="D196" s="178" t="s">
        <v>154</v>
      </c>
      <c r="E196" s="179" t="s">
        <v>395</v>
      </c>
      <c r="F196" s="180" t="s">
        <v>396</v>
      </c>
      <c r="G196" s="181" t="s">
        <v>200</v>
      </c>
      <c r="H196" s="182">
        <v>19.2</v>
      </c>
      <c r="I196" s="183"/>
      <c r="J196" s="184">
        <f>ROUND(I196*H196,2)</f>
        <v>0</v>
      </c>
      <c r="K196" s="180" t="s">
        <v>158</v>
      </c>
      <c r="L196" s="39"/>
      <c r="M196" s="185" t="s">
        <v>19</v>
      </c>
      <c r="N196" s="186" t="s">
        <v>43</v>
      </c>
      <c r="O196" s="64"/>
      <c r="P196" s="187">
        <f>O196*H196</f>
        <v>0</v>
      </c>
      <c r="Q196" s="187">
        <v>0</v>
      </c>
      <c r="R196" s="187">
        <f>Q196*H196</f>
        <v>0</v>
      </c>
      <c r="S196" s="187">
        <v>1E-3</v>
      </c>
      <c r="T196" s="188">
        <f>S196*H196</f>
        <v>1.9199999999999998E-2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159</v>
      </c>
      <c r="AT196" s="189" t="s">
        <v>154</v>
      </c>
      <c r="AU196" s="189" t="s">
        <v>81</v>
      </c>
      <c r="AY196" s="17" t="s">
        <v>152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79</v>
      </c>
      <c r="BK196" s="190">
        <f>ROUND(I196*H196,2)</f>
        <v>0</v>
      </c>
      <c r="BL196" s="17" t="s">
        <v>159</v>
      </c>
      <c r="BM196" s="189" t="s">
        <v>397</v>
      </c>
    </row>
    <row r="197" spans="1:65" s="2" customFormat="1" ht="11.25">
      <c r="A197" s="34"/>
      <c r="B197" s="35"/>
      <c r="C197" s="36"/>
      <c r="D197" s="191" t="s">
        <v>161</v>
      </c>
      <c r="E197" s="36"/>
      <c r="F197" s="192" t="s">
        <v>398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161</v>
      </c>
      <c r="AU197" s="17" t="s">
        <v>81</v>
      </c>
    </row>
    <row r="198" spans="1:65" s="13" customFormat="1" ht="11.25">
      <c r="B198" s="197"/>
      <c r="C198" s="198"/>
      <c r="D198" s="191" t="s">
        <v>165</v>
      </c>
      <c r="E198" s="199" t="s">
        <v>19</v>
      </c>
      <c r="F198" s="200" t="s">
        <v>721</v>
      </c>
      <c r="G198" s="198"/>
      <c r="H198" s="201">
        <v>19.2</v>
      </c>
      <c r="I198" s="202"/>
      <c r="J198" s="198"/>
      <c r="K198" s="198"/>
      <c r="L198" s="203"/>
      <c r="M198" s="204"/>
      <c r="N198" s="205"/>
      <c r="O198" s="205"/>
      <c r="P198" s="205"/>
      <c r="Q198" s="205"/>
      <c r="R198" s="205"/>
      <c r="S198" s="205"/>
      <c r="T198" s="206"/>
      <c r="AT198" s="207" t="s">
        <v>165</v>
      </c>
      <c r="AU198" s="207" t="s">
        <v>81</v>
      </c>
      <c r="AV198" s="13" t="s">
        <v>81</v>
      </c>
      <c r="AW198" s="13" t="s">
        <v>34</v>
      </c>
      <c r="AX198" s="13" t="s">
        <v>72</v>
      </c>
      <c r="AY198" s="207" t="s">
        <v>152</v>
      </c>
    </row>
    <row r="199" spans="1:65" s="14" customFormat="1" ht="11.25">
      <c r="B199" s="208"/>
      <c r="C199" s="209"/>
      <c r="D199" s="191" t="s">
        <v>165</v>
      </c>
      <c r="E199" s="210" t="s">
        <v>19</v>
      </c>
      <c r="F199" s="211" t="s">
        <v>168</v>
      </c>
      <c r="G199" s="209"/>
      <c r="H199" s="212">
        <v>19.2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165</v>
      </c>
      <c r="AU199" s="218" t="s">
        <v>81</v>
      </c>
      <c r="AV199" s="14" t="s">
        <v>159</v>
      </c>
      <c r="AW199" s="14" t="s">
        <v>34</v>
      </c>
      <c r="AX199" s="14" t="s">
        <v>79</v>
      </c>
      <c r="AY199" s="218" t="s">
        <v>152</v>
      </c>
    </row>
    <row r="200" spans="1:65" s="2" customFormat="1" ht="24">
      <c r="A200" s="34"/>
      <c r="B200" s="35"/>
      <c r="C200" s="178" t="s">
        <v>327</v>
      </c>
      <c r="D200" s="178" t="s">
        <v>154</v>
      </c>
      <c r="E200" s="179" t="s">
        <v>402</v>
      </c>
      <c r="F200" s="180" t="s">
        <v>403</v>
      </c>
      <c r="G200" s="181" t="s">
        <v>200</v>
      </c>
      <c r="H200" s="182">
        <v>0.45</v>
      </c>
      <c r="I200" s="183"/>
      <c r="J200" s="184">
        <f>ROUND(I200*H200,2)</f>
        <v>0</v>
      </c>
      <c r="K200" s="180" t="s">
        <v>158</v>
      </c>
      <c r="L200" s="39"/>
      <c r="M200" s="185" t="s">
        <v>19</v>
      </c>
      <c r="N200" s="186" t="s">
        <v>43</v>
      </c>
      <c r="O200" s="64"/>
      <c r="P200" s="187">
        <f>O200*H200</f>
        <v>0</v>
      </c>
      <c r="Q200" s="187">
        <v>0</v>
      </c>
      <c r="R200" s="187">
        <f>Q200*H200</f>
        <v>0</v>
      </c>
      <c r="S200" s="187">
        <v>2.6</v>
      </c>
      <c r="T200" s="188">
        <f>S200*H200</f>
        <v>1.1700000000000002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159</v>
      </c>
      <c r="AT200" s="189" t="s">
        <v>154</v>
      </c>
      <c r="AU200" s="189" t="s">
        <v>81</v>
      </c>
      <c r="AY200" s="17" t="s">
        <v>152</v>
      </c>
      <c r="BE200" s="190">
        <f>IF(N200="základní",J200,0)</f>
        <v>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7" t="s">
        <v>79</v>
      </c>
      <c r="BK200" s="190">
        <f>ROUND(I200*H200,2)</f>
        <v>0</v>
      </c>
      <c r="BL200" s="17" t="s">
        <v>159</v>
      </c>
      <c r="BM200" s="189" t="s">
        <v>722</v>
      </c>
    </row>
    <row r="201" spans="1:65" s="2" customFormat="1" ht="11.25">
      <c r="A201" s="34"/>
      <c r="B201" s="35"/>
      <c r="C201" s="36"/>
      <c r="D201" s="191" t="s">
        <v>161</v>
      </c>
      <c r="E201" s="36"/>
      <c r="F201" s="192" t="s">
        <v>405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161</v>
      </c>
      <c r="AU201" s="17" t="s">
        <v>81</v>
      </c>
    </row>
    <row r="202" spans="1:65" s="2" customFormat="1" ht="29.25">
      <c r="A202" s="34"/>
      <c r="B202" s="35"/>
      <c r="C202" s="36"/>
      <c r="D202" s="191" t="s">
        <v>163</v>
      </c>
      <c r="E202" s="36"/>
      <c r="F202" s="196" t="s">
        <v>723</v>
      </c>
      <c r="G202" s="36"/>
      <c r="H202" s="36"/>
      <c r="I202" s="193"/>
      <c r="J202" s="36"/>
      <c r="K202" s="36"/>
      <c r="L202" s="39"/>
      <c r="M202" s="194"/>
      <c r="N202" s="19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163</v>
      </c>
      <c r="AU202" s="17" t="s">
        <v>81</v>
      </c>
    </row>
    <row r="203" spans="1:65" s="13" customFormat="1" ht="11.25">
      <c r="B203" s="197"/>
      <c r="C203" s="198"/>
      <c r="D203" s="191" t="s">
        <v>165</v>
      </c>
      <c r="E203" s="199" t="s">
        <v>19</v>
      </c>
      <c r="F203" s="200" t="s">
        <v>724</v>
      </c>
      <c r="G203" s="198"/>
      <c r="H203" s="201">
        <v>0.45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165</v>
      </c>
      <c r="AU203" s="207" t="s">
        <v>81</v>
      </c>
      <c r="AV203" s="13" t="s">
        <v>81</v>
      </c>
      <c r="AW203" s="13" t="s">
        <v>34</v>
      </c>
      <c r="AX203" s="13" t="s">
        <v>72</v>
      </c>
      <c r="AY203" s="207" t="s">
        <v>152</v>
      </c>
    </row>
    <row r="204" spans="1:65" s="14" customFormat="1" ht="11.25">
      <c r="B204" s="208"/>
      <c r="C204" s="209"/>
      <c r="D204" s="191" t="s">
        <v>165</v>
      </c>
      <c r="E204" s="210" t="s">
        <v>19</v>
      </c>
      <c r="F204" s="211" t="s">
        <v>408</v>
      </c>
      <c r="G204" s="209"/>
      <c r="H204" s="212">
        <v>0.45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165</v>
      </c>
      <c r="AU204" s="218" t="s">
        <v>81</v>
      </c>
      <c r="AV204" s="14" t="s">
        <v>159</v>
      </c>
      <c r="AW204" s="14" t="s">
        <v>34</v>
      </c>
      <c r="AX204" s="14" t="s">
        <v>79</v>
      </c>
      <c r="AY204" s="218" t="s">
        <v>152</v>
      </c>
    </row>
    <row r="205" spans="1:65" s="2" customFormat="1" ht="24">
      <c r="A205" s="34"/>
      <c r="B205" s="35"/>
      <c r="C205" s="178" t="s">
        <v>334</v>
      </c>
      <c r="D205" s="178" t="s">
        <v>154</v>
      </c>
      <c r="E205" s="179" t="s">
        <v>725</v>
      </c>
      <c r="F205" s="180" t="s">
        <v>726</v>
      </c>
      <c r="G205" s="181" t="s">
        <v>182</v>
      </c>
      <c r="H205" s="182">
        <v>115.2</v>
      </c>
      <c r="I205" s="183"/>
      <c r="J205" s="184">
        <f>ROUND(I205*H205,2)</f>
        <v>0</v>
      </c>
      <c r="K205" s="180" t="s">
        <v>158</v>
      </c>
      <c r="L205" s="39"/>
      <c r="M205" s="185" t="s">
        <v>19</v>
      </c>
      <c r="N205" s="186" t="s">
        <v>43</v>
      </c>
      <c r="O205" s="64"/>
      <c r="P205" s="187">
        <f>O205*H205</f>
        <v>0</v>
      </c>
      <c r="Q205" s="187">
        <v>4.7056000000000002E-4</v>
      </c>
      <c r="R205" s="187">
        <f>Q205*H205</f>
        <v>5.4208512E-2</v>
      </c>
      <c r="S205" s="187">
        <v>5.0000000000000001E-3</v>
      </c>
      <c r="T205" s="188">
        <f>S205*H205</f>
        <v>0.57600000000000007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159</v>
      </c>
      <c r="AT205" s="189" t="s">
        <v>154</v>
      </c>
      <c r="AU205" s="189" t="s">
        <v>81</v>
      </c>
      <c r="AY205" s="17" t="s">
        <v>152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79</v>
      </c>
      <c r="BK205" s="190">
        <f>ROUND(I205*H205,2)</f>
        <v>0</v>
      </c>
      <c r="BL205" s="17" t="s">
        <v>159</v>
      </c>
      <c r="BM205" s="189" t="s">
        <v>727</v>
      </c>
    </row>
    <row r="206" spans="1:65" s="2" customFormat="1" ht="29.25">
      <c r="A206" s="34"/>
      <c r="B206" s="35"/>
      <c r="C206" s="36"/>
      <c r="D206" s="191" t="s">
        <v>161</v>
      </c>
      <c r="E206" s="36"/>
      <c r="F206" s="192" t="s">
        <v>728</v>
      </c>
      <c r="G206" s="36"/>
      <c r="H206" s="36"/>
      <c r="I206" s="193"/>
      <c r="J206" s="36"/>
      <c r="K206" s="36"/>
      <c r="L206" s="39"/>
      <c r="M206" s="194"/>
      <c r="N206" s="195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161</v>
      </c>
      <c r="AU206" s="17" t="s">
        <v>81</v>
      </c>
    </row>
    <row r="207" spans="1:65" s="2" customFormat="1" ht="19.5">
      <c r="A207" s="34"/>
      <c r="B207" s="35"/>
      <c r="C207" s="36"/>
      <c r="D207" s="191" t="s">
        <v>163</v>
      </c>
      <c r="E207" s="36"/>
      <c r="F207" s="196" t="s">
        <v>729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163</v>
      </c>
      <c r="AU207" s="17" t="s">
        <v>81</v>
      </c>
    </row>
    <row r="208" spans="1:65" s="13" customFormat="1" ht="11.25">
      <c r="B208" s="197"/>
      <c r="C208" s="198"/>
      <c r="D208" s="191" t="s">
        <v>165</v>
      </c>
      <c r="E208" s="199" t="s">
        <v>19</v>
      </c>
      <c r="F208" s="200" t="s">
        <v>730</v>
      </c>
      <c r="G208" s="198"/>
      <c r="H208" s="201">
        <v>115.2</v>
      </c>
      <c r="I208" s="202"/>
      <c r="J208" s="198"/>
      <c r="K208" s="198"/>
      <c r="L208" s="203"/>
      <c r="M208" s="204"/>
      <c r="N208" s="205"/>
      <c r="O208" s="205"/>
      <c r="P208" s="205"/>
      <c r="Q208" s="205"/>
      <c r="R208" s="205"/>
      <c r="S208" s="205"/>
      <c r="T208" s="206"/>
      <c r="AT208" s="207" t="s">
        <v>165</v>
      </c>
      <c r="AU208" s="207" t="s">
        <v>81</v>
      </c>
      <c r="AV208" s="13" t="s">
        <v>81</v>
      </c>
      <c r="AW208" s="13" t="s">
        <v>34</v>
      </c>
      <c r="AX208" s="13" t="s">
        <v>72</v>
      </c>
      <c r="AY208" s="207" t="s">
        <v>152</v>
      </c>
    </row>
    <row r="209" spans="1:65" s="14" customFormat="1" ht="11.25">
      <c r="B209" s="208"/>
      <c r="C209" s="209"/>
      <c r="D209" s="191" t="s">
        <v>165</v>
      </c>
      <c r="E209" s="210" t="s">
        <v>19</v>
      </c>
      <c r="F209" s="211" t="s">
        <v>168</v>
      </c>
      <c r="G209" s="209"/>
      <c r="H209" s="212">
        <v>115.2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165</v>
      </c>
      <c r="AU209" s="218" t="s">
        <v>81</v>
      </c>
      <c r="AV209" s="14" t="s">
        <v>159</v>
      </c>
      <c r="AW209" s="14" t="s">
        <v>34</v>
      </c>
      <c r="AX209" s="14" t="s">
        <v>79</v>
      </c>
      <c r="AY209" s="218" t="s">
        <v>152</v>
      </c>
    </row>
    <row r="210" spans="1:65" s="2" customFormat="1" ht="24">
      <c r="A210" s="34"/>
      <c r="B210" s="35"/>
      <c r="C210" s="178" t="s">
        <v>341</v>
      </c>
      <c r="D210" s="178" t="s">
        <v>154</v>
      </c>
      <c r="E210" s="179" t="s">
        <v>731</v>
      </c>
      <c r="F210" s="180" t="s">
        <v>732</v>
      </c>
      <c r="G210" s="181" t="s">
        <v>188</v>
      </c>
      <c r="H210" s="182">
        <v>48</v>
      </c>
      <c r="I210" s="183"/>
      <c r="J210" s="184">
        <f>ROUND(I210*H210,2)</f>
        <v>0</v>
      </c>
      <c r="K210" s="180" t="s">
        <v>158</v>
      </c>
      <c r="L210" s="39"/>
      <c r="M210" s="185" t="s">
        <v>19</v>
      </c>
      <c r="N210" s="186" t="s">
        <v>43</v>
      </c>
      <c r="O210" s="64"/>
      <c r="P210" s="187">
        <f>O210*H210</f>
        <v>0</v>
      </c>
      <c r="Q210" s="187">
        <v>6.2890800000000004E-5</v>
      </c>
      <c r="R210" s="187">
        <f>Q210*H210</f>
        <v>3.0187584E-3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159</v>
      </c>
      <c r="AT210" s="189" t="s">
        <v>154</v>
      </c>
      <c r="AU210" s="189" t="s">
        <v>81</v>
      </c>
      <c r="AY210" s="17" t="s">
        <v>152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79</v>
      </c>
      <c r="BK210" s="190">
        <f>ROUND(I210*H210,2)</f>
        <v>0</v>
      </c>
      <c r="BL210" s="17" t="s">
        <v>159</v>
      </c>
      <c r="BM210" s="189" t="s">
        <v>733</v>
      </c>
    </row>
    <row r="211" spans="1:65" s="2" customFormat="1" ht="19.5">
      <c r="A211" s="34"/>
      <c r="B211" s="35"/>
      <c r="C211" s="36"/>
      <c r="D211" s="191" t="s">
        <v>161</v>
      </c>
      <c r="E211" s="36"/>
      <c r="F211" s="192" t="s">
        <v>734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161</v>
      </c>
      <c r="AU211" s="17" t="s">
        <v>81</v>
      </c>
    </row>
    <row r="212" spans="1:65" s="2" customFormat="1" ht="19.5">
      <c r="A212" s="34"/>
      <c r="B212" s="35"/>
      <c r="C212" s="36"/>
      <c r="D212" s="191" t="s">
        <v>163</v>
      </c>
      <c r="E212" s="36"/>
      <c r="F212" s="196" t="s">
        <v>735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163</v>
      </c>
      <c r="AU212" s="17" t="s">
        <v>81</v>
      </c>
    </row>
    <row r="213" spans="1:65" s="13" customFormat="1" ht="11.25">
      <c r="B213" s="197"/>
      <c r="C213" s="198"/>
      <c r="D213" s="191" t="s">
        <v>165</v>
      </c>
      <c r="E213" s="199" t="s">
        <v>19</v>
      </c>
      <c r="F213" s="200" t="s">
        <v>736</v>
      </c>
      <c r="G213" s="198"/>
      <c r="H213" s="201">
        <v>96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165</v>
      </c>
      <c r="AU213" s="207" t="s">
        <v>81</v>
      </c>
      <c r="AV213" s="13" t="s">
        <v>81</v>
      </c>
      <c r="AW213" s="13" t="s">
        <v>34</v>
      </c>
      <c r="AX213" s="13" t="s">
        <v>79</v>
      </c>
      <c r="AY213" s="207" t="s">
        <v>152</v>
      </c>
    </row>
    <row r="214" spans="1:65" s="13" customFormat="1" ht="11.25">
      <c r="B214" s="197"/>
      <c r="C214" s="198"/>
      <c r="D214" s="191" t="s">
        <v>165</v>
      </c>
      <c r="E214" s="198"/>
      <c r="F214" s="200" t="s">
        <v>737</v>
      </c>
      <c r="G214" s="198"/>
      <c r="H214" s="201">
        <v>48</v>
      </c>
      <c r="I214" s="202"/>
      <c r="J214" s="198"/>
      <c r="K214" s="198"/>
      <c r="L214" s="203"/>
      <c r="M214" s="204"/>
      <c r="N214" s="205"/>
      <c r="O214" s="205"/>
      <c r="P214" s="205"/>
      <c r="Q214" s="205"/>
      <c r="R214" s="205"/>
      <c r="S214" s="205"/>
      <c r="T214" s="206"/>
      <c r="AT214" s="207" t="s">
        <v>165</v>
      </c>
      <c r="AU214" s="207" t="s">
        <v>81</v>
      </c>
      <c r="AV214" s="13" t="s">
        <v>81</v>
      </c>
      <c r="AW214" s="13" t="s">
        <v>4</v>
      </c>
      <c r="AX214" s="13" t="s">
        <v>79</v>
      </c>
      <c r="AY214" s="207" t="s">
        <v>152</v>
      </c>
    </row>
    <row r="215" spans="1:65" s="2" customFormat="1" ht="16.5" customHeight="1">
      <c r="A215" s="34"/>
      <c r="B215" s="35"/>
      <c r="C215" s="219" t="s">
        <v>348</v>
      </c>
      <c r="D215" s="219" t="s">
        <v>267</v>
      </c>
      <c r="E215" s="220" t="s">
        <v>738</v>
      </c>
      <c r="F215" s="221" t="s">
        <v>739</v>
      </c>
      <c r="G215" s="222" t="s">
        <v>270</v>
      </c>
      <c r="H215" s="223">
        <v>9.6</v>
      </c>
      <c r="I215" s="224"/>
      <c r="J215" s="225">
        <f>ROUND(I215*H215,2)</f>
        <v>0</v>
      </c>
      <c r="K215" s="221" t="s">
        <v>158</v>
      </c>
      <c r="L215" s="226"/>
      <c r="M215" s="227" t="s">
        <v>19</v>
      </c>
      <c r="N215" s="228" t="s">
        <v>43</v>
      </c>
      <c r="O215" s="64"/>
      <c r="P215" s="187">
        <f>O215*H215</f>
        <v>0</v>
      </c>
      <c r="Q215" s="187">
        <v>1</v>
      </c>
      <c r="R215" s="187">
        <f>Q215*H215</f>
        <v>9.6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204</v>
      </c>
      <c r="AT215" s="189" t="s">
        <v>267</v>
      </c>
      <c r="AU215" s="189" t="s">
        <v>81</v>
      </c>
      <c r="AY215" s="17" t="s">
        <v>152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79</v>
      </c>
      <c r="BK215" s="190">
        <f>ROUND(I215*H215,2)</f>
        <v>0</v>
      </c>
      <c r="BL215" s="17" t="s">
        <v>159</v>
      </c>
      <c r="BM215" s="189" t="s">
        <v>740</v>
      </c>
    </row>
    <row r="216" spans="1:65" s="2" customFormat="1" ht="11.25">
      <c r="A216" s="34"/>
      <c r="B216" s="35"/>
      <c r="C216" s="36"/>
      <c r="D216" s="191" t="s">
        <v>161</v>
      </c>
      <c r="E216" s="36"/>
      <c r="F216" s="192" t="s">
        <v>739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161</v>
      </c>
      <c r="AU216" s="17" t="s">
        <v>81</v>
      </c>
    </row>
    <row r="217" spans="1:65" s="13" customFormat="1" ht="11.25">
      <c r="B217" s="197"/>
      <c r="C217" s="198"/>
      <c r="D217" s="191" t="s">
        <v>165</v>
      </c>
      <c r="E217" s="199" t="s">
        <v>19</v>
      </c>
      <c r="F217" s="200" t="s">
        <v>741</v>
      </c>
      <c r="G217" s="198"/>
      <c r="H217" s="201">
        <v>9.6</v>
      </c>
      <c r="I217" s="202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165</v>
      </c>
      <c r="AU217" s="207" t="s">
        <v>81</v>
      </c>
      <c r="AV217" s="13" t="s">
        <v>81</v>
      </c>
      <c r="AW217" s="13" t="s">
        <v>34</v>
      </c>
      <c r="AX217" s="13" t="s">
        <v>79</v>
      </c>
      <c r="AY217" s="207" t="s">
        <v>152</v>
      </c>
    </row>
    <row r="218" spans="1:65" s="2" customFormat="1" ht="16.5" customHeight="1">
      <c r="A218" s="34"/>
      <c r="B218" s="35"/>
      <c r="C218" s="219" t="s">
        <v>357</v>
      </c>
      <c r="D218" s="219" t="s">
        <v>267</v>
      </c>
      <c r="E218" s="220" t="s">
        <v>742</v>
      </c>
      <c r="F218" s="221" t="s">
        <v>743</v>
      </c>
      <c r="G218" s="222" t="s">
        <v>744</v>
      </c>
      <c r="H218" s="223">
        <v>76.8</v>
      </c>
      <c r="I218" s="224"/>
      <c r="J218" s="225">
        <f>ROUND(I218*H218,2)</f>
        <v>0</v>
      </c>
      <c r="K218" s="221" t="s">
        <v>158</v>
      </c>
      <c r="L218" s="226"/>
      <c r="M218" s="227" t="s">
        <v>19</v>
      </c>
      <c r="N218" s="228" t="s">
        <v>43</v>
      </c>
      <c r="O218" s="64"/>
      <c r="P218" s="187">
        <f>O218*H218</f>
        <v>0</v>
      </c>
      <c r="Q218" s="187">
        <v>1E-3</v>
      </c>
      <c r="R218" s="187">
        <f>Q218*H218</f>
        <v>7.6799999999999993E-2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204</v>
      </c>
      <c r="AT218" s="189" t="s">
        <v>267</v>
      </c>
      <c r="AU218" s="189" t="s">
        <v>81</v>
      </c>
      <c r="AY218" s="17" t="s">
        <v>152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79</v>
      </c>
      <c r="BK218" s="190">
        <f>ROUND(I218*H218,2)</f>
        <v>0</v>
      </c>
      <c r="BL218" s="17" t="s">
        <v>159</v>
      </c>
      <c r="BM218" s="189" t="s">
        <v>745</v>
      </c>
    </row>
    <row r="219" spans="1:65" s="2" customFormat="1" ht="11.25">
      <c r="A219" s="34"/>
      <c r="B219" s="35"/>
      <c r="C219" s="36"/>
      <c r="D219" s="191" t="s">
        <v>161</v>
      </c>
      <c r="E219" s="36"/>
      <c r="F219" s="192" t="s">
        <v>743</v>
      </c>
      <c r="G219" s="36"/>
      <c r="H219" s="36"/>
      <c r="I219" s="193"/>
      <c r="J219" s="36"/>
      <c r="K219" s="36"/>
      <c r="L219" s="39"/>
      <c r="M219" s="194"/>
      <c r="N219" s="19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161</v>
      </c>
      <c r="AU219" s="17" t="s">
        <v>81</v>
      </c>
    </row>
    <row r="220" spans="1:65" s="13" customFormat="1" ht="11.25">
      <c r="B220" s="197"/>
      <c r="C220" s="198"/>
      <c r="D220" s="191" t="s">
        <v>165</v>
      </c>
      <c r="E220" s="199" t="s">
        <v>19</v>
      </c>
      <c r="F220" s="200" t="s">
        <v>746</v>
      </c>
      <c r="G220" s="198"/>
      <c r="H220" s="201">
        <v>76.8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165</v>
      </c>
      <c r="AU220" s="207" t="s">
        <v>81</v>
      </c>
      <c r="AV220" s="13" t="s">
        <v>81</v>
      </c>
      <c r="AW220" s="13" t="s">
        <v>34</v>
      </c>
      <c r="AX220" s="13" t="s">
        <v>79</v>
      </c>
      <c r="AY220" s="207" t="s">
        <v>152</v>
      </c>
    </row>
    <row r="221" spans="1:65" s="2" customFormat="1" ht="24">
      <c r="A221" s="34"/>
      <c r="B221" s="35"/>
      <c r="C221" s="178" t="s">
        <v>364</v>
      </c>
      <c r="D221" s="178" t="s">
        <v>154</v>
      </c>
      <c r="E221" s="179" t="s">
        <v>747</v>
      </c>
      <c r="F221" s="180" t="s">
        <v>748</v>
      </c>
      <c r="G221" s="181" t="s">
        <v>157</v>
      </c>
      <c r="H221" s="182">
        <v>434.98</v>
      </c>
      <c r="I221" s="183"/>
      <c r="J221" s="184">
        <f>ROUND(I221*H221,2)</f>
        <v>0</v>
      </c>
      <c r="K221" s="180" t="s">
        <v>158</v>
      </c>
      <c r="L221" s="39"/>
      <c r="M221" s="185" t="s">
        <v>19</v>
      </c>
      <c r="N221" s="186" t="s">
        <v>43</v>
      </c>
      <c r="O221" s="64"/>
      <c r="P221" s="187">
        <f>O221*H221</f>
        <v>0</v>
      </c>
      <c r="Q221" s="187">
        <v>4.8000000000000001E-2</v>
      </c>
      <c r="R221" s="187">
        <f>Q221*H221</f>
        <v>20.87904</v>
      </c>
      <c r="S221" s="187">
        <v>4.8000000000000001E-2</v>
      </c>
      <c r="T221" s="188">
        <f>S221*H221</f>
        <v>20.87904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159</v>
      </c>
      <c r="AT221" s="189" t="s">
        <v>154</v>
      </c>
      <c r="AU221" s="189" t="s">
        <v>81</v>
      </c>
      <c r="AY221" s="17" t="s">
        <v>152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79</v>
      </c>
      <c r="BK221" s="190">
        <f>ROUND(I221*H221,2)</f>
        <v>0</v>
      </c>
      <c r="BL221" s="17" t="s">
        <v>159</v>
      </c>
      <c r="BM221" s="189" t="s">
        <v>749</v>
      </c>
    </row>
    <row r="222" spans="1:65" s="2" customFormat="1" ht="11.25">
      <c r="A222" s="34"/>
      <c r="B222" s="35"/>
      <c r="C222" s="36"/>
      <c r="D222" s="191" t="s">
        <v>161</v>
      </c>
      <c r="E222" s="36"/>
      <c r="F222" s="192" t="s">
        <v>750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161</v>
      </c>
      <c r="AU222" s="17" t="s">
        <v>81</v>
      </c>
    </row>
    <row r="223" spans="1:65" s="2" customFormat="1" ht="19.5">
      <c r="A223" s="34"/>
      <c r="B223" s="35"/>
      <c r="C223" s="36"/>
      <c r="D223" s="191" t="s">
        <v>163</v>
      </c>
      <c r="E223" s="36"/>
      <c r="F223" s="196" t="s">
        <v>751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163</v>
      </c>
      <c r="AU223" s="17" t="s">
        <v>81</v>
      </c>
    </row>
    <row r="224" spans="1:65" s="13" customFormat="1" ht="11.25">
      <c r="B224" s="197"/>
      <c r="C224" s="198"/>
      <c r="D224" s="191" t="s">
        <v>165</v>
      </c>
      <c r="E224" s="199" t="s">
        <v>19</v>
      </c>
      <c r="F224" s="200" t="s">
        <v>752</v>
      </c>
      <c r="G224" s="198"/>
      <c r="H224" s="201">
        <v>99.2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165</v>
      </c>
      <c r="AU224" s="207" t="s">
        <v>81</v>
      </c>
      <c r="AV224" s="13" t="s">
        <v>81</v>
      </c>
      <c r="AW224" s="13" t="s">
        <v>34</v>
      </c>
      <c r="AX224" s="13" t="s">
        <v>72</v>
      </c>
      <c r="AY224" s="207" t="s">
        <v>152</v>
      </c>
    </row>
    <row r="225" spans="1:65" s="13" customFormat="1" ht="11.25">
      <c r="B225" s="197"/>
      <c r="C225" s="198"/>
      <c r="D225" s="191" t="s">
        <v>165</v>
      </c>
      <c r="E225" s="199" t="s">
        <v>19</v>
      </c>
      <c r="F225" s="200" t="s">
        <v>753</v>
      </c>
      <c r="G225" s="198"/>
      <c r="H225" s="201">
        <v>131.66</v>
      </c>
      <c r="I225" s="202"/>
      <c r="J225" s="198"/>
      <c r="K225" s="198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165</v>
      </c>
      <c r="AU225" s="207" t="s">
        <v>81</v>
      </c>
      <c r="AV225" s="13" t="s">
        <v>81</v>
      </c>
      <c r="AW225" s="13" t="s">
        <v>34</v>
      </c>
      <c r="AX225" s="13" t="s">
        <v>72</v>
      </c>
      <c r="AY225" s="207" t="s">
        <v>152</v>
      </c>
    </row>
    <row r="226" spans="1:65" s="13" customFormat="1" ht="11.25">
      <c r="B226" s="197"/>
      <c r="C226" s="198"/>
      <c r="D226" s="191" t="s">
        <v>165</v>
      </c>
      <c r="E226" s="199" t="s">
        <v>19</v>
      </c>
      <c r="F226" s="200" t="s">
        <v>754</v>
      </c>
      <c r="G226" s="198"/>
      <c r="H226" s="201">
        <v>133.714</v>
      </c>
      <c r="I226" s="202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165</v>
      </c>
      <c r="AU226" s="207" t="s">
        <v>81</v>
      </c>
      <c r="AV226" s="13" t="s">
        <v>81</v>
      </c>
      <c r="AW226" s="13" t="s">
        <v>34</v>
      </c>
      <c r="AX226" s="13" t="s">
        <v>72</v>
      </c>
      <c r="AY226" s="207" t="s">
        <v>152</v>
      </c>
    </row>
    <row r="227" spans="1:65" s="13" customFormat="1" ht="22.5">
      <c r="B227" s="197"/>
      <c r="C227" s="198"/>
      <c r="D227" s="191" t="s">
        <v>165</v>
      </c>
      <c r="E227" s="199" t="s">
        <v>19</v>
      </c>
      <c r="F227" s="200" t="s">
        <v>755</v>
      </c>
      <c r="G227" s="198"/>
      <c r="H227" s="201">
        <v>34.003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165</v>
      </c>
      <c r="AU227" s="207" t="s">
        <v>81</v>
      </c>
      <c r="AV227" s="13" t="s">
        <v>81</v>
      </c>
      <c r="AW227" s="13" t="s">
        <v>34</v>
      </c>
      <c r="AX227" s="13" t="s">
        <v>72</v>
      </c>
      <c r="AY227" s="207" t="s">
        <v>152</v>
      </c>
    </row>
    <row r="228" spans="1:65" s="13" customFormat="1" ht="22.5">
      <c r="B228" s="197"/>
      <c r="C228" s="198"/>
      <c r="D228" s="191" t="s">
        <v>165</v>
      </c>
      <c r="E228" s="199" t="s">
        <v>19</v>
      </c>
      <c r="F228" s="200" t="s">
        <v>756</v>
      </c>
      <c r="G228" s="198"/>
      <c r="H228" s="201">
        <v>36.402999999999999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165</v>
      </c>
      <c r="AU228" s="207" t="s">
        <v>81</v>
      </c>
      <c r="AV228" s="13" t="s">
        <v>81</v>
      </c>
      <c r="AW228" s="13" t="s">
        <v>34</v>
      </c>
      <c r="AX228" s="13" t="s">
        <v>72</v>
      </c>
      <c r="AY228" s="207" t="s">
        <v>152</v>
      </c>
    </row>
    <row r="229" spans="1:65" s="14" customFormat="1" ht="11.25">
      <c r="B229" s="208"/>
      <c r="C229" s="209"/>
      <c r="D229" s="191" t="s">
        <v>165</v>
      </c>
      <c r="E229" s="210" t="s">
        <v>19</v>
      </c>
      <c r="F229" s="211" t="s">
        <v>168</v>
      </c>
      <c r="G229" s="209"/>
      <c r="H229" s="212">
        <v>434.98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165</v>
      </c>
      <c r="AU229" s="218" t="s">
        <v>81</v>
      </c>
      <c r="AV229" s="14" t="s">
        <v>159</v>
      </c>
      <c r="AW229" s="14" t="s">
        <v>34</v>
      </c>
      <c r="AX229" s="14" t="s">
        <v>79</v>
      </c>
      <c r="AY229" s="218" t="s">
        <v>152</v>
      </c>
    </row>
    <row r="230" spans="1:65" s="2" customFormat="1" ht="24">
      <c r="A230" s="34"/>
      <c r="B230" s="35"/>
      <c r="C230" s="178" t="s">
        <v>370</v>
      </c>
      <c r="D230" s="178" t="s">
        <v>154</v>
      </c>
      <c r="E230" s="179" t="s">
        <v>421</v>
      </c>
      <c r="F230" s="180" t="s">
        <v>422</v>
      </c>
      <c r="G230" s="181" t="s">
        <v>200</v>
      </c>
      <c r="H230" s="182">
        <v>6</v>
      </c>
      <c r="I230" s="183"/>
      <c r="J230" s="184">
        <f>ROUND(I230*H230,2)</f>
        <v>0</v>
      </c>
      <c r="K230" s="180" t="s">
        <v>158</v>
      </c>
      <c r="L230" s="39"/>
      <c r="M230" s="185" t="s">
        <v>19</v>
      </c>
      <c r="N230" s="186" t="s">
        <v>43</v>
      </c>
      <c r="O230" s="64"/>
      <c r="P230" s="187">
        <f>O230*H230</f>
        <v>0</v>
      </c>
      <c r="Q230" s="187">
        <v>0.50375000000000003</v>
      </c>
      <c r="R230" s="187">
        <f>Q230*H230</f>
        <v>3.0225</v>
      </c>
      <c r="S230" s="187">
        <v>2.5</v>
      </c>
      <c r="T230" s="188">
        <f>S230*H230</f>
        <v>15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159</v>
      </c>
      <c r="AT230" s="189" t="s">
        <v>154</v>
      </c>
      <c r="AU230" s="189" t="s">
        <v>81</v>
      </c>
      <c r="AY230" s="17" t="s">
        <v>152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79</v>
      </c>
      <c r="BK230" s="190">
        <f>ROUND(I230*H230,2)</f>
        <v>0</v>
      </c>
      <c r="BL230" s="17" t="s">
        <v>159</v>
      </c>
      <c r="BM230" s="189" t="s">
        <v>423</v>
      </c>
    </row>
    <row r="231" spans="1:65" s="2" customFormat="1" ht="11.25">
      <c r="A231" s="34"/>
      <c r="B231" s="35"/>
      <c r="C231" s="36"/>
      <c r="D231" s="191" t="s">
        <v>161</v>
      </c>
      <c r="E231" s="36"/>
      <c r="F231" s="192" t="s">
        <v>424</v>
      </c>
      <c r="G231" s="36"/>
      <c r="H231" s="36"/>
      <c r="I231" s="193"/>
      <c r="J231" s="36"/>
      <c r="K231" s="36"/>
      <c r="L231" s="39"/>
      <c r="M231" s="194"/>
      <c r="N231" s="195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161</v>
      </c>
      <c r="AU231" s="17" t="s">
        <v>81</v>
      </c>
    </row>
    <row r="232" spans="1:65" s="2" customFormat="1" ht="19.5">
      <c r="A232" s="34"/>
      <c r="B232" s="35"/>
      <c r="C232" s="36"/>
      <c r="D232" s="191" t="s">
        <v>163</v>
      </c>
      <c r="E232" s="36"/>
      <c r="F232" s="196" t="s">
        <v>757</v>
      </c>
      <c r="G232" s="36"/>
      <c r="H232" s="36"/>
      <c r="I232" s="193"/>
      <c r="J232" s="36"/>
      <c r="K232" s="36"/>
      <c r="L232" s="39"/>
      <c r="M232" s="194"/>
      <c r="N232" s="195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163</v>
      </c>
      <c r="AU232" s="17" t="s">
        <v>81</v>
      </c>
    </row>
    <row r="233" spans="1:65" s="13" customFormat="1" ht="11.25">
      <c r="B233" s="197"/>
      <c r="C233" s="198"/>
      <c r="D233" s="191" t="s">
        <v>165</v>
      </c>
      <c r="E233" s="199" t="s">
        <v>19</v>
      </c>
      <c r="F233" s="200" t="s">
        <v>758</v>
      </c>
      <c r="G233" s="198"/>
      <c r="H233" s="201">
        <v>6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165</v>
      </c>
      <c r="AU233" s="207" t="s">
        <v>81</v>
      </c>
      <c r="AV233" s="13" t="s">
        <v>81</v>
      </c>
      <c r="AW233" s="13" t="s">
        <v>34</v>
      </c>
      <c r="AX233" s="13" t="s">
        <v>79</v>
      </c>
      <c r="AY233" s="207" t="s">
        <v>152</v>
      </c>
    </row>
    <row r="234" spans="1:65" s="2" customFormat="1" ht="16.5" customHeight="1">
      <c r="A234" s="34"/>
      <c r="B234" s="35"/>
      <c r="C234" s="219" t="s">
        <v>380</v>
      </c>
      <c r="D234" s="219" t="s">
        <v>267</v>
      </c>
      <c r="E234" s="220" t="s">
        <v>759</v>
      </c>
      <c r="F234" s="221" t="s">
        <v>760</v>
      </c>
      <c r="G234" s="222" t="s">
        <v>270</v>
      </c>
      <c r="H234" s="223">
        <v>8.1</v>
      </c>
      <c r="I234" s="224"/>
      <c r="J234" s="225">
        <f>ROUND(I234*H234,2)</f>
        <v>0</v>
      </c>
      <c r="K234" s="221" t="s">
        <v>158</v>
      </c>
      <c r="L234" s="226"/>
      <c r="M234" s="227" t="s">
        <v>19</v>
      </c>
      <c r="N234" s="228" t="s">
        <v>43</v>
      </c>
      <c r="O234" s="64"/>
      <c r="P234" s="187">
        <f>O234*H234</f>
        <v>0</v>
      </c>
      <c r="Q234" s="187">
        <v>1</v>
      </c>
      <c r="R234" s="187">
        <f>Q234*H234</f>
        <v>8.1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204</v>
      </c>
      <c r="AT234" s="189" t="s">
        <v>267</v>
      </c>
      <c r="AU234" s="189" t="s">
        <v>81</v>
      </c>
      <c r="AY234" s="17" t="s">
        <v>152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79</v>
      </c>
      <c r="BK234" s="190">
        <f>ROUND(I234*H234,2)</f>
        <v>0</v>
      </c>
      <c r="BL234" s="17" t="s">
        <v>159</v>
      </c>
      <c r="BM234" s="189" t="s">
        <v>761</v>
      </c>
    </row>
    <row r="235" spans="1:65" s="2" customFormat="1" ht="11.25">
      <c r="A235" s="34"/>
      <c r="B235" s="35"/>
      <c r="C235" s="36"/>
      <c r="D235" s="191" t="s">
        <v>161</v>
      </c>
      <c r="E235" s="36"/>
      <c r="F235" s="192" t="s">
        <v>760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161</v>
      </c>
      <c r="AU235" s="17" t="s">
        <v>81</v>
      </c>
    </row>
    <row r="236" spans="1:65" s="2" customFormat="1" ht="19.5">
      <c r="A236" s="34"/>
      <c r="B236" s="35"/>
      <c r="C236" s="36"/>
      <c r="D236" s="191" t="s">
        <v>163</v>
      </c>
      <c r="E236" s="36"/>
      <c r="F236" s="196" t="s">
        <v>762</v>
      </c>
      <c r="G236" s="36"/>
      <c r="H236" s="36"/>
      <c r="I236" s="193"/>
      <c r="J236" s="36"/>
      <c r="K236" s="36"/>
      <c r="L236" s="39"/>
      <c r="M236" s="194"/>
      <c r="N236" s="19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163</v>
      </c>
      <c r="AU236" s="17" t="s">
        <v>81</v>
      </c>
    </row>
    <row r="237" spans="1:65" s="13" customFormat="1" ht="11.25">
      <c r="B237" s="197"/>
      <c r="C237" s="198"/>
      <c r="D237" s="191" t="s">
        <v>165</v>
      </c>
      <c r="E237" s="199" t="s">
        <v>19</v>
      </c>
      <c r="F237" s="200" t="s">
        <v>763</v>
      </c>
      <c r="G237" s="198"/>
      <c r="H237" s="201">
        <v>8.1</v>
      </c>
      <c r="I237" s="202"/>
      <c r="J237" s="198"/>
      <c r="K237" s="198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165</v>
      </c>
      <c r="AU237" s="207" t="s">
        <v>81</v>
      </c>
      <c r="AV237" s="13" t="s">
        <v>81</v>
      </c>
      <c r="AW237" s="13" t="s">
        <v>34</v>
      </c>
      <c r="AX237" s="13" t="s">
        <v>72</v>
      </c>
      <c r="AY237" s="207" t="s">
        <v>152</v>
      </c>
    </row>
    <row r="238" spans="1:65" s="14" customFormat="1" ht="11.25">
      <c r="B238" s="208"/>
      <c r="C238" s="209"/>
      <c r="D238" s="191" t="s">
        <v>165</v>
      </c>
      <c r="E238" s="210" t="s">
        <v>19</v>
      </c>
      <c r="F238" s="211" t="s">
        <v>168</v>
      </c>
      <c r="G238" s="209"/>
      <c r="H238" s="212">
        <v>8.1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165</v>
      </c>
      <c r="AU238" s="218" t="s">
        <v>81</v>
      </c>
      <c r="AV238" s="14" t="s">
        <v>159</v>
      </c>
      <c r="AW238" s="14" t="s">
        <v>34</v>
      </c>
      <c r="AX238" s="14" t="s">
        <v>79</v>
      </c>
      <c r="AY238" s="218" t="s">
        <v>152</v>
      </c>
    </row>
    <row r="239" spans="1:65" s="2" customFormat="1" ht="24">
      <c r="A239" s="34"/>
      <c r="B239" s="35"/>
      <c r="C239" s="178" t="s">
        <v>387</v>
      </c>
      <c r="D239" s="178" t="s">
        <v>154</v>
      </c>
      <c r="E239" s="179" t="s">
        <v>434</v>
      </c>
      <c r="F239" s="180" t="s">
        <v>435</v>
      </c>
      <c r="G239" s="181" t="s">
        <v>157</v>
      </c>
      <c r="H239" s="182">
        <v>161.99100000000001</v>
      </c>
      <c r="I239" s="183"/>
      <c r="J239" s="184">
        <f>ROUND(I239*H239,2)</f>
        <v>0</v>
      </c>
      <c r="K239" s="180" t="s">
        <v>158</v>
      </c>
      <c r="L239" s="39"/>
      <c r="M239" s="185" t="s">
        <v>19</v>
      </c>
      <c r="N239" s="186" t="s">
        <v>43</v>
      </c>
      <c r="O239" s="64"/>
      <c r="P239" s="187">
        <f>O239*H239</f>
        <v>0</v>
      </c>
      <c r="Q239" s="187">
        <v>7.8163999999999997E-2</v>
      </c>
      <c r="R239" s="187">
        <f>Q239*H239</f>
        <v>12.661864524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159</v>
      </c>
      <c r="AT239" s="189" t="s">
        <v>154</v>
      </c>
      <c r="AU239" s="189" t="s">
        <v>81</v>
      </c>
      <c r="AY239" s="17" t="s">
        <v>152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79</v>
      </c>
      <c r="BK239" s="190">
        <f>ROUND(I239*H239,2)</f>
        <v>0</v>
      </c>
      <c r="BL239" s="17" t="s">
        <v>159</v>
      </c>
      <c r="BM239" s="189" t="s">
        <v>436</v>
      </c>
    </row>
    <row r="240" spans="1:65" s="2" customFormat="1" ht="19.5">
      <c r="A240" s="34"/>
      <c r="B240" s="35"/>
      <c r="C240" s="36"/>
      <c r="D240" s="191" t="s">
        <v>161</v>
      </c>
      <c r="E240" s="36"/>
      <c r="F240" s="192" t="s">
        <v>437</v>
      </c>
      <c r="G240" s="36"/>
      <c r="H240" s="36"/>
      <c r="I240" s="193"/>
      <c r="J240" s="36"/>
      <c r="K240" s="36"/>
      <c r="L240" s="39"/>
      <c r="M240" s="194"/>
      <c r="N240" s="195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161</v>
      </c>
      <c r="AU240" s="17" t="s">
        <v>81</v>
      </c>
    </row>
    <row r="241" spans="1:65" s="2" customFormat="1" ht="19.5">
      <c r="A241" s="34"/>
      <c r="B241" s="35"/>
      <c r="C241" s="36"/>
      <c r="D241" s="191" t="s">
        <v>163</v>
      </c>
      <c r="E241" s="36"/>
      <c r="F241" s="196" t="s">
        <v>764</v>
      </c>
      <c r="G241" s="36"/>
      <c r="H241" s="36"/>
      <c r="I241" s="193"/>
      <c r="J241" s="36"/>
      <c r="K241" s="36"/>
      <c r="L241" s="39"/>
      <c r="M241" s="194"/>
      <c r="N241" s="19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163</v>
      </c>
      <c r="AU241" s="17" t="s">
        <v>81</v>
      </c>
    </row>
    <row r="242" spans="1:65" s="13" customFormat="1" ht="11.25">
      <c r="B242" s="197"/>
      <c r="C242" s="198"/>
      <c r="D242" s="191" t="s">
        <v>165</v>
      </c>
      <c r="E242" s="199" t="s">
        <v>19</v>
      </c>
      <c r="F242" s="200" t="s">
        <v>714</v>
      </c>
      <c r="G242" s="198"/>
      <c r="H242" s="201">
        <v>9.92</v>
      </c>
      <c r="I242" s="202"/>
      <c r="J242" s="198"/>
      <c r="K242" s="198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165</v>
      </c>
      <c r="AU242" s="207" t="s">
        <v>81</v>
      </c>
      <c r="AV242" s="13" t="s">
        <v>81</v>
      </c>
      <c r="AW242" s="13" t="s">
        <v>34</v>
      </c>
      <c r="AX242" s="13" t="s">
        <v>72</v>
      </c>
      <c r="AY242" s="207" t="s">
        <v>152</v>
      </c>
    </row>
    <row r="243" spans="1:65" s="13" customFormat="1" ht="11.25">
      <c r="B243" s="197"/>
      <c r="C243" s="198"/>
      <c r="D243" s="191" t="s">
        <v>165</v>
      </c>
      <c r="E243" s="199" t="s">
        <v>19</v>
      </c>
      <c r="F243" s="200" t="s">
        <v>753</v>
      </c>
      <c r="G243" s="198"/>
      <c r="H243" s="201">
        <v>131.66</v>
      </c>
      <c r="I243" s="202"/>
      <c r="J243" s="198"/>
      <c r="K243" s="198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165</v>
      </c>
      <c r="AU243" s="207" t="s">
        <v>81</v>
      </c>
      <c r="AV243" s="13" t="s">
        <v>81</v>
      </c>
      <c r="AW243" s="13" t="s">
        <v>34</v>
      </c>
      <c r="AX243" s="13" t="s">
        <v>72</v>
      </c>
      <c r="AY243" s="207" t="s">
        <v>152</v>
      </c>
    </row>
    <row r="244" spans="1:65" s="13" customFormat="1" ht="11.25">
      <c r="B244" s="197"/>
      <c r="C244" s="198"/>
      <c r="D244" s="191" t="s">
        <v>165</v>
      </c>
      <c r="E244" s="199" t="s">
        <v>19</v>
      </c>
      <c r="F244" s="200" t="s">
        <v>765</v>
      </c>
      <c r="G244" s="198"/>
      <c r="H244" s="201">
        <v>13.371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165</v>
      </c>
      <c r="AU244" s="207" t="s">
        <v>81</v>
      </c>
      <c r="AV244" s="13" t="s">
        <v>81</v>
      </c>
      <c r="AW244" s="13" t="s">
        <v>34</v>
      </c>
      <c r="AX244" s="13" t="s">
        <v>72</v>
      </c>
      <c r="AY244" s="207" t="s">
        <v>152</v>
      </c>
    </row>
    <row r="245" spans="1:65" s="13" customFormat="1" ht="22.5">
      <c r="B245" s="197"/>
      <c r="C245" s="198"/>
      <c r="D245" s="191" t="s">
        <v>165</v>
      </c>
      <c r="E245" s="199" t="s">
        <v>19</v>
      </c>
      <c r="F245" s="200" t="s">
        <v>715</v>
      </c>
      <c r="G245" s="198"/>
      <c r="H245" s="201">
        <v>3.4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165</v>
      </c>
      <c r="AU245" s="207" t="s">
        <v>81</v>
      </c>
      <c r="AV245" s="13" t="s">
        <v>81</v>
      </c>
      <c r="AW245" s="13" t="s">
        <v>34</v>
      </c>
      <c r="AX245" s="13" t="s">
        <v>72</v>
      </c>
      <c r="AY245" s="207" t="s">
        <v>152</v>
      </c>
    </row>
    <row r="246" spans="1:65" s="13" customFormat="1" ht="22.5">
      <c r="B246" s="197"/>
      <c r="C246" s="198"/>
      <c r="D246" s="191" t="s">
        <v>165</v>
      </c>
      <c r="E246" s="199" t="s">
        <v>19</v>
      </c>
      <c r="F246" s="200" t="s">
        <v>716</v>
      </c>
      <c r="G246" s="198"/>
      <c r="H246" s="201">
        <v>3.64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165</v>
      </c>
      <c r="AU246" s="207" t="s">
        <v>81</v>
      </c>
      <c r="AV246" s="13" t="s">
        <v>81</v>
      </c>
      <c r="AW246" s="13" t="s">
        <v>34</v>
      </c>
      <c r="AX246" s="13" t="s">
        <v>72</v>
      </c>
      <c r="AY246" s="207" t="s">
        <v>152</v>
      </c>
    </row>
    <row r="247" spans="1:65" s="14" customFormat="1" ht="11.25">
      <c r="B247" s="208"/>
      <c r="C247" s="209"/>
      <c r="D247" s="191" t="s">
        <v>165</v>
      </c>
      <c r="E247" s="210" t="s">
        <v>19</v>
      </c>
      <c r="F247" s="211" t="s">
        <v>168</v>
      </c>
      <c r="G247" s="209"/>
      <c r="H247" s="212">
        <v>161.99099999999999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165</v>
      </c>
      <c r="AU247" s="218" t="s">
        <v>81</v>
      </c>
      <c r="AV247" s="14" t="s">
        <v>159</v>
      </c>
      <c r="AW247" s="14" t="s">
        <v>34</v>
      </c>
      <c r="AX247" s="14" t="s">
        <v>79</v>
      </c>
      <c r="AY247" s="218" t="s">
        <v>152</v>
      </c>
    </row>
    <row r="248" spans="1:65" s="2" customFormat="1" ht="24">
      <c r="A248" s="34"/>
      <c r="B248" s="35"/>
      <c r="C248" s="178" t="s">
        <v>394</v>
      </c>
      <c r="D248" s="178" t="s">
        <v>154</v>
      </c>
      <c r="E248" s="179" t="s">
        <v>414</v>
      </c>
      <c r="F248" s="180" t="s">
        <v>415</v>
      </c>
      <c r="G248" s="181" t="s">
        <v>157</v>
      </c>
      <c r="H248" s="182">
        <v>161.99100000000001</v>
      </c>
      <c r="I248" s="183"/>
      <c r="J248" s="184">
        <f>ROUND(I248*H248,2)</f>
        <v>0</v>
      </c>
      <c r="K248" s="180" t="s">
        <v>158</v>
      </c>
      <c r="L248" s="39"/>
      <c r="M248" s="185" t="s">
        <v>19</v>
      </c>
      <c r="N248" s="186" t="s">
        <v>43</v>
      </c>
      <c r="O248" s="64"/>
      <c r="P248" s="187">
        <f>O248*H248</f>
        <v>0</v>
      </c>
      <c r="Q248" s="187">
        <v>0</v>
      </c>
      <c r="R248" s="187">
        <f>Q248*H248</f>
        <v>0</v>
      </c>
      <c r="S248" s="187">
        <v>7.7899999999999997E-2</v>
      </c>
      <c r="T248" s="188">
        <f>S248*H248</f>
        <v>12.619098900000001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159</v>
      </c>
      <c r="AT248" s="189" t="s">
        <v>154</v>
      </c>
      <c r="AU248" s="189" t="s">
        <v>81</v>
      </c>
      <c r="AY248" s="17" t="s">
        <v>152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7" t="s">
        <v>79</v>
      </c>
      <c r="BK248" s="190">
        <f>ROUND(I248*H248,2)</f>
        <v>0</v>
      </c>
      <c r="BL248" s="17" t="s">
        <v>159</v>
      </c>
      <c r="BM248" s="189" t="s">
        <v>416</v>
      </c>
    </row>
    <row r="249" spans="1:65" s="2" customFormat="1" ht="29.25">
      <c r="A249" s="34"/>
      <c r="B249" s="35"/>
      <c r="C249" s="36"/>
      <c r="D249" s="191" t="s">
        <v>161</v>
      </c>
      <c r="E249" s="36"/>
      <c r="F249" s="192" t="s">
        <v>417</v>
      </c>
      <c r="G249" s="36"/>
      <c r="H249" s="36"/>
      <c r="I249" s="193"/>
      <c r="J249" s="36"/>
      <c r="K249" s="36"/>
      <c r="L249" s="39"/>
      <c r="M249" s="194"/>
      <c r="N249" s="195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161</v>
      </c>
      <c r="AU249" s="17" t="s">
        <v>81</v>
      </c>
    </row>
    <row r="250" spans="1:65" s="2" customFormat="1" ht="24">
      <c r="A250" s="34"/>
      <c r="B250" s="35"/>
      <c r="C250" s="178" t="s">
        <v>401</v>
      </c>
      <c r="D250" s="178" t="s">
        <v>154</v>
      </c>
      <c r="E250" s="179" t="s">
        <v>766</v>
      </c>
      <c r="F250" s="180" t="s">
        <v>767</v>
      </c>
      <c r="G250" s="181" t="s">
        <v>157</v>
      </c>
      <c r="H250" s="182">
        <v>52.869</v>
      </c>
      <c r="I250" s="183"/>
      <c r="J250" s="184">
        <f>ROUND(I250*H250,2)</f>
        <v>0</v>
      </c>
      <c r="K250" s="180" t="s">
        <v>158</v>
      </c>
      <c r="L250" s="39"/>
      <c r="M250" s="185" t="s">
        <v>19</v>
      </c>
      <c r="N250" s="186" t="s">
        <v>43</v>
      </c>
      <c r="O250" s="64"/>
      <c r="P250" s="187">
        <f>O250*H250</f>
        <v>0</v>
      </c>
      <c r="Q250" s="187">
        <v>0.19950000000000001</v>
      </c>
      <c r="R250" s="187">
        <f>Q250*H250</f>
        <v>10.5473655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159</v>
      </c>
      <c r="AT250" s="189" t="s">
        <v>154</v>
      </c>
      <c r="AU250" s="189" t="s">
        <v>81</v>
      </c>
      <c r="AY250" s="17" t="s">
        <v>152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7" t="s">
        <v>79</v>
      </c>
      <c r="BK250" s="190">
        <f>ROUND(I250*H250,2)</f>
        <v>0</v>
      </c>
      <c r="BL250" s="17" t="s">
        <v>159</v>
      </c>
      <c r="BM250" s="189" t="s">
        <v>768</v>
      </c>
    </row>
    <row r="251" spans="1:65" s="2" customFormat="1" ht="19.5">
      <c r="A251" s="34"/>
      <c r="B251" s="35"/>
      <c r="C251" s="36"/>
      <c r="D251" s="191" t="s">
        <v>161</v>
      </c>
      <c r="E251" s="36"/>
      <c r="F251" s="192" t="s">
        <v>769</v>
      </c>
      <c r="G251" s="36"/>
      <c r="H251" s="36"/>
      <c r="I251" s="193"/>
      <c r="J251" s="36"/>
      <c r="K251" s="36"/>
      <c r="L251" s="39"/>
      <c r="M251" s="194"/>
      <c r="N251" s="195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161</v>
      </c>
      <c r="AU251" s="17" t="s">
        <v>81</v>
      </c>
    </row>
    <row r="252" spans="1:65" s="2" customFormat="1" ht="19.5">
      <c r="A252" s="34"/>
      <c r="B252" s="35"/>
      <c r="C252" s="36"/>
      <c r="D252" s="191" t="s">
        <v>163</v>
      </c>
      <c r="E252" s="36"/>
      <c r="F252" s="196" t="s">
        <v>770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163</v>
      </c>
      <c r="AU252" s="17" t="s">
        <v>81</v>
      </c>
    </row>
    <row r="253" spans="1:65" s="13" customFormat="1" ht="11.25">
      <c r="B253" s="197"/>
      <c r="C253" s="198"/>
      <c r="D253" s="191" t="s">
        <v>165</v>
      </c>
      <c r="E253" s="199" t="s">
        <v>19</v>
      </c>
      <c r="F253" s="200" t="s">
        <v>771</v>
      </c>
      <c r="G253" s="198"/>
      <c r="H253" s="201">
        <v>39.497999999999998</v>
      </c>
      <c r="I253" s="202"/>
      <c r="J253" s="198"/>
      <c r="K253" s="198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165</v>
      </c>
      <c r="AU253" s="207" t="s">
        <v>81</v>
      </c>
      <c r="AV253" s="13" t="s">
        <v>81</v>
      </c>
      <c r="AW253" s="13" t="s">
        <v>34</v>
      </c>
      <c r="AX253" s="13" t="s">
        <v>72</v>
      </c>
      <c r="AY253" s="207" t="s">
        <v>152</v>
      </c>
    </row>
    <row r="254" spans="1:65" s="13" customFormat="1" ht="11.25">
      <c r="B254" s="197"/>
      <c r="C254" s="198"/>
      <c r="D254" s="191" t="s">
        <v>165</v>
      </c>
      <c r="E254" s="199" t="s">
        <v>19</v>
      </c>
      <c r="F254" s="200" t="s">
        <v>765</v>
      </c>
      <c r="G254" s="198"/>
      <c r="H254" s="201">
        <v>13.371</v>
      </c>
      <c r="I254" s="202"/>
      <c r="J254" s="198"/>
      <c r="K254" s="198"/>
      <c r="L254" s="203"/>
      <c r="M254" s="204"/>
      <c r="N254" s="205"/>
      <c r="O254" s="205"/>
      <c r="P254" s="205"/>
      <c r="Q254" s="205"/>
      <c r="R254" s="205"/>
      <c r="S254" s="205"/>
      <c r="T254" s="206"/>
      <c r="AT254" s="207" t="s">
        <v>165</v>
      </c>
      <c r="AU254" s="207" t="s">
        <v>81</v>
      </c>
      <c r="AV254" s="13" t="s">
        <v>81</v>
      </c>
      <c r="AW254" s="13" t="s">
        <v>34</v>
      </c>
      <c r="AX254" s="13" t="s">
        <v>72</v>
      </c>
      <c r="AY254" s="207" t="s">
        <v>152</v>
      </c>
    </row>
    <row r="255" spans="1:65" s="14" customFormat="1" ht="11.25">
      <c r="B255" s="208"/>
      <c r="C255" s="209"/>
      <c r="D255" s="191" t="s">
        <v>165</v>
      </c>
      <c r="E255" s="210" t="s">
        <v>19</v>
      </c>
      <c r="F255" s="211" t="s">
        <v>168</v>
      </c>
      <c r="G255" s="209"/>
      <c r="H255" s="212">
        <v>52.869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165</v>
      </c>
      <c r="AU255" s="218" t="s">
        <v>81</v>
      </c>
      <c r="AV255" s="14" t="s">
        <v>159</v>
      </c>
      <c r="AW255" s="14" t="s">
        <v>34</v>
      </c>
      <c r="AX255" s="14" t="s">
        <v>79</v>
      </c>
      <c r="AY255" s="218" t="s">
        <v>152</v>
      </c>
    </row>
    <row r="256" spans="1:65" s="2" customFormat="1" ht="24">
      <c r="A256" s="34"/>
      <c r="B256" s="35"/>
      <c r="C256" s="178" t="s">
        <v>409</v>
      </c>
      <c r="D256" s="178" t="s">
        <v>154</v>
      </c>
      <c r="E256" s="179" t="s">
        <v>772</v>
      </c>
      <c r="F256" s="180" t="s">
        <v>773</v>
      </c>
      <c r="G256" s="181" t="s">
        <v>157</v>
      </c>
      <c r="H256" s="182">
        <v>52.869</v>
      </c>
      <c r="I256" s="183"/>
      <c r="J256" s="184">
        <f>ROUND(I256*H256,2)</f>
        <v>0</v>
      </c>
      <c r="K256" s="180" t="s">
        <v>158</v>
      </c>
      <c r="L256" s="39"/>
      <c r="M256" s="185" t="s">
        <v>19</v>
      </c>
      <c r="N256" s="186" t="s">
        <v>43</v>
      </c>
      <c r="O256" s="64"/>
      <c r="P256" s="187">
        <f>O256*H256</f>
        <v>0</v>
      </c>
      <c r="Q256" s="187">
        <v>8.8999999999999999E-3</v>
      </c>
      <c r="R256" s="187">
        <f>Q256*H256</f>
        <v>0.47053410000000001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159</v>
      </c>
      <c r="AT256" s="189" t="s">
        <v>154</v>
      </c>
      <c r="AU256" s="189" t="s">
        <v>81</v>
      </c>
      <c r="AY256" s="17" t="s">
        <v>152</v>
      </c>
      <c r="BE256" s="190">
        <f>IF(N256="základní",J256,0)</f>
        <v>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7" t="s">
        <v>79</v>
      </c>
      <c r="BK256" s="190">
        <f>ROUND(I256*H256,2)</f>
        <v>0</v>
      </c>
      <c r="BL256" s="17" t="s">
        <v>159</v>
      </c>
      <c r="BM256" s="189" t="s">
        <v>774</v>
      </c>
    </row>
    <row r="257" spans="1:65" s="2" customFormat="1" ht="19.5">
      <c r="A257" s="34"/>
      <c r="B257" s="35"/>
      <c r="C257" s="36"/>
      <c r="D257" s="191" t="s">
        <v>161</v>
      </c>
      <c r="E257" s="36"/>
      <c r="F257" s="192" t="s">
        <v>775</v>
      </c>
      <c r="G257" s="36"/>
      <c r="H257" s="36"/>
      <c r="I257" s="193"/>
      <c r="J257" s="36"/>
      <c r="K257" s="36"/>
      <c r="L257" s="39"/>
      <c r="M257" s="194"/>
      <c r="N257" s="195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161</v>
      </c>
      <c r="AU257" s="17" t="s">
        <v>81</v>
      </c>
    </row>
    <row r="258" spans="1:65" s="2" customFormat="1" ht="24">
      <c r="A258" s="34"/>
      <c r="B258" s="35"/>
      <c r="C258" s="178" t="s">
        <v>413</v>
      </c>
      <c r="D258" s="178" t="s">
        <v>154</v>
      </c>
      <c r="E258" s="179" t="s">
        <v>465</v>
      </c>
      <c r="F258" s="180" t="s">
        <v>466</v>
      </c>
      <c r="G258" s="181" t="s">
        <v>182</v>
      </c>
      <c r="H258" s="182">
        <v>60</v>
      </c>
      <c r="I258" s="183"/>
      <c r="J258" s="184">
        <f>ROUND(I258*H258,2)</f>
        <v>0</v>
      </c>
      <c r="K258" s="180" t="s">
        <v>158</v>
      </c>
      <c r="L258" s="39"/>
      <c r="M258" s="185" t="s">
        <v>19</v>
      </c>
      <c r="N258" s="186" t="s">
        <v>43</v>
      </c>
      <c r="O258" s="64"/>
      <c r="P258" s="187">
        <f>O258*H258</f>
        <v>0</v>
      </c>
      <c r="Q258" s="187">
        <v>6.4579999999999998E-4</v>
      </c>
      <c r="R258" s="187">
        <f>Q258*H258</f>
        <v>3.8747999999999998E-2</v>
      </c>
      <c r="S258" s="187">
        <v>1E-3</v>
      </c>
      <c r="T258" s="188">
        <f>S258*H258</f>
        <v>0.06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159</v>
      </c>
      <c r="AT258" s="189" t="s">
        <v>154</v>
      </c>
      <c r="AU258" s="189" t="s">
        <v>81</v>
      </c>
      <c r="AY258" s="17" t="s">
        <v>152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7" t="s">
        <v>79</v>
      </c>
      <c r="BK258" s="190">
        <f>ROUND(I258*H258,2)</f>
        <v>0</v>
      </c>
      <c r="BL258" s="17" t="s">
        <v>159</v>
      </c>
      <c r="BM258" s="189" t="s">
        <v>467</v>
      </c>
    </row>
    <row r="259" spans="1:65" s="2" customFormat="1" ht="29.25">
      <c r="A259" s="34"/>
      <c r="B259" s="35"/>
      <c r="C259" s="36"/>
      <c r="D259" s="191" t="s">
        <v>161</v>
      </c>
      <c r="E259" s="36"/>
      <c r="F259" s="192" t="s">
        <v>468</v>
      </c>
      <c r="G259" s="36"/>
      <c r="H259" s="36"/>
      <c r="I259" s="193"/>
      <c r="J259" s="36"/>
      <c r="K259" s="36"/>
      <c r="L259" s="39"/>
      <c r="M259" s="194"/>
      <c r="N259" s="195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161</v>
      </c>
      <c r="AU259" s="17" t="s">
        <v>81</v>
      </c>
    </row>
    <row r="260" spans="1:65" s="2" customFormat="1" ht="29.25">
      <c r="A260" s="34"/>
      <c r="B260" s="35"/>
      <c r="C260" s="36"/>
      <c r="D260" s="191" t="s">
        <v>163</v>
      </c>
      <c r="E260" s="36"/>
      <c r="F260" s="196" t="s">
        <v>776</v>
      </c>
      <c r="G260" s="36"/>
      <c r="H260" s="36"/>
      <c r="I260" s="193"/>
      <c r="J260" s="36"/>
      <c r="K260" s="36"/>
      <c r="L260" s="39"/>
      <c r="M260" s="194"/>
      <c r="N260" s="195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163</v>
      </c>
      <c r="AU260" s="17" t="s">
        <v>81</v>
      </c>
    </row>
    <row r="261" spans="1:65" s="13" customFormat="1" ht="11.25">
      <c r="B261" s="197"/>
      <c r="C261" s="198"/>
      <c r="D261" s="191" t="s">
        <v>165</v>
      </c>
      <c r="E261" s="199" t="s">
        <v>19</v>
      </c>
      <c r="F261" s="200" t="s">
        <v>777</v>
      </c>
      <c r="G261" s="198"/>
      <c r="H261" s="201">
        <v>60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165</v>
      </c>
      <c r="AU261" s="207" t="s">
        <v>81</v>
      </c>
      <c r="AV261" s="13" t="s">
        <v>81</v>
      </c>
      <c r="AW261" s="13" t="s">
        <v>34</v>
      </c>
      <c r="AX261" s="13" t="s">
        <v>72</v>
      </c>
      <c r="AY261" s="207" t="s">
        <v>152</v>
      </c>
    </row>
    <row r="262" spans="1:65" s="14" customFormat="1" ht="11.25">
      <c r="B262" s="208"/>
      <c r="C262" s="209"/>
      <c r="D262" s="191" t="s">
        <v>165</v>
      </c>
      <c r="E262" s="210" t="s">
        <v>19</v>
      </c>
      <c r="F262" s="211" t="s">
        <v>168</v>
      </c>
      <c r="G262" s="209"/>
      <c r="H262" s="212">
        <v>60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165</v>
      </c>
      <c r="AU262" s="218" t="s">
        <v>81</v>
      </c>
      <c r="AV262" s="14" t="s">
        <v>159</v>
      </c>
      <c r="AW262" s="14" t="s">
        <v>34</v>
      </c>
      <c r="AX262" s="14" t="s">
        <v>79</v>
      </c>
      <c r="AY262" s="218" t="s">
        <v>152</v>
      </c>
    </row>
    <row r="263" spans="1:65" s="2" customFormat="1" ht="33" customHeight="1">
      <c r="A263" s="34"/>
      <c r="B263" s="35"/>
      <c r="C263" s="178" t="s">
        <v>420</v>
      </c>
      <c r="D263" s="178" t="s">
        <v>154</v>
      </c>
      <c r="E263" s="179" t="s">
        <v>473</v>
      </c>
      <c r="F263" s="180" t="s">
        <v>474</v>
      </c>
      <c r="G263" s="181" t="s">
        <v>157</v>
      </c>
      <c r="H263" s="182">
        <v>434</v>
      </c>
      <c r="I263" s="183"/>
      <c r="J263" s="184">
        <f>ROUND(I263*H263,2)</f>
        <v>0</v>
      </c>
      <c r="K263" s="180" t="s">
        <v>158</v>
      </c>
      <c r="L263" s="39"/>
      <c r="M263" s="185" t="s">
        <v>19</v>
      </c>
      <c r="N263" s="186" t="s">
        <v>43</v>
      </c>
      <c r="O263" s="64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159</v>
      </c>
      <c r="AT263" s="189" t="s">
        <v>154</v>
      </c>
      <c r="AU263" s="189" t="s">
        <v>81</v>
      </c>
      <c r="AY263" s="17" t="s">
        <v>152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7" t="s">
        <v>79</v>
      </c>
      <c r="BK263" s="190">
        <f>ROUND(I263*H263,2)</f>
        <v>0</v>
      </c>
      <c r="BL263" s="17" t="s">
        <v>159</v>
      </c>
      <c r="BM263" s="189" t="s">
        <v>475</v>
      </c>
    </row>
    <row r="264" spans="1:65" s="2" customFormat="1" ht="29.25">
      <c r="A264" s="34"/>
      <c r="B264" s="35"/>
      <c r="C264" s="36"/>
      <c r="D264" s="191" t="s">
        <v>161</v>
      </c>
      <c r="E264" s="36"/>
      <c r="F264" s="192" t="s">
        <v>476</v>
      </c>
      <c r="G264" s="36"/>
      <c r="H264" s="36"/>
      <c r="I264" s="193"/>
      <c r="J264" s="36"/>
      <c r="K264" s="36"/>
      <c r="L264" s="39"/>
      <c r="M264" s="194"/>
      <c r="N264" s="195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161</v>
      </c>
      <c r="AU264" s="17" t="s">
        <v>81</v>
      </c>
    </row>
    <row r="265" spans="1:65" s="13" customFormat="1" ht="11.25">
      <c r="B265" s="197"/>
      <c r="C265" s="198"/>
      <c r="D265" s="191" t="s">
        <v>165</v>
      </c>
      <c r="E265" s="199" t="s">
        <v>19</v>
      </c>
      <c r="F265" s="200" t="s">
        <v>778</v>
      </c>
      <c r="G265" s="198"/>
      <c r="H265" s="201">
        <v>434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165</v>
      </c>
      <c r="AU265" s="207" t="s">
        <v>81</v>
      </c>
      <c r="AV265" s="13" t="s">
        <v>81</v>
      </c>
      <c r="AW265" s="13" t="s">
        <v>34</v>
      </c>
      <c r="AX265" s="13" t="s">
        <v>79</v>
      </c>
      <c r="AY265" s="207" t="s">
        <v>152</v>
      </c>
    </row>
    <row r="266" spans="1:65" s="2" customFormat="1" ht="33" customHeight="1">
      <c r="A266" s="34"/>
      <c r="B266" s="35"/>
      <c r="C266" s="178" t="s">
        <v>428</v>
      </c>
      <c r="D266" s="178" t="s">
        <v>154</v>
      </c>
      <c r="E266" s="179" t="s">
        <v>478</v>
      </c>
      <c r="F266" s="180" t="s">
        <v>479</v>
      </c>
      <c r="G266" s="181" t="s">
        <v>157</v>
      </c>
      <c r="H266" s="182">
        <v>13020</v>
      </c>
      <c r="I266" s="183"/>
      <c r="J266" s="184">
        <f>ROUND(I266*H266,2)</f>
        <v>0</v>
      </c>
      <c r="K266" s="180" t="s">
        <v>158</v>
      </c>
      <c r="L266" s="39"/>
      <c r="M266" s="185" t="s">
        <v>19</v>
      </c>
      <c r="N266" s="186" t="s">
        <v>43</v>
      </c>
      <c r="O266" s="64"/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159</v>
      </c>
      <c r="AT266" s="189" t="s">
        <v>154</v>
      </c>
      <c r="AU266" s="189" t="s">
        <v>81</v>
      </c>
      <c r="AY266" s="17" t="s">
        <v>152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7" t="s">
        <v>79</v>
      </c>
      <c r="BK266" s="190">
        <f>ROUND(I266*H266,2)</f>
        <v>0</v>
      </c>
      <c r="BL266" s="17" t="s">
        <v>159</v>
      </c>
      <c r="BM266" s="189" t="s">
        <v>480</v>
      </c>
    </row>
    <row r="267" spans="1:65" s="2" customFormat="1" ht="29.25">
      <c r="A267" s="34"/>
      <c r="B267" s="35"/>
      <c r="C267" s="36"/>
      <c r="D267" s="191" t="s">
        <v>161</v>
      </c>
      <c r="E267" s="36"/>
      <c r="F267" s="192" t="s">
        <v>481</v>
      </c>
      <c r="G267" s="36"/>
      <c r="H267" s="36"/>
      <c r="I267" s="193"/>
      <c r="J267" s="36"/>
      <c r="K267" s="36"/>
      <c r="L267" s="39"/>
      <c r="M267" s="194"/>
      <c r="N267" s="195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161</v>
      </c>
      <c r="AU267" s="17" t="s">
        <v>81</v>
      </c>
    </row>
    <row r="268" spans="1:65" s="13" customFormat="1" ht="11.25">
      <c r="B268" s="197"/>
      <c r="C268" s="198"/>
      <c r="D268" s="191" t="s">
        <v>165</v>
      </c>
      <c r="E268" s="199" t="s">
        <v>19</v>
      </c>
      <c r="F268" s="200" t="s">
        <v>779</v>
      </c>
      <c r="G268" s="198"/>
      <c r="H268" s="201">
        <v>13020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165</v>
      </c>
      <c r="AU268" s="207" t="s">
        <v>81</v>
      </c>
      <c r="AV268" s="13" t="s">
        <v>81</v>
      </c>
      <c r="AW268" s="13" t="s">
        <v>34</v>
      </c>
      <c r="AX268" s="13" t="s">
        <v>72</v>
      </c>
      <c r="AY268" s="207" t="s">
        <v>152</v>
      </c>
    </row>
    <row r="269" spans="1:65" s="14" customFormat="1" ht="11.25">
      <c r="B269" s="208"/>
      <c r="C269" s="209"/>
      <c r="D269" s="191" t="s">
        <v>165</v>
      </c>
      <c r="E269" s="210" t="s">
        <v>19</v>
      </c>
      <c r="F269" s="211" t="s">
        <v>168</v>
      </c>
      <c r="G269" s="209"/>
      <c r="H269" s="212">
        <v>13020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165</v>
      </c>
      <c r="AU269" s="218" t="s">
        <v>81</v>
      </c>
      <c r="AV269" s="14" t="s">
        <v>159</v>
      </c>
      <c r="AW269" s="14" t="s">
        <v>34</v>
      </c>
      <c r="AX269" s="14" t="s">
        <v>79</v>
      </c>
      <c r="AY269" s="218" t="s">
        <v>152</v>
      </c>
    </row>
    <row r="270" spans="1:65" s="2" customFormat="1" ht="33" customHeight="1">
      <c r="A270" s="34"/>
      <c r="B270" s="35"/>
      <c r="C270" s="178" t="s">
        <v>433</v>
      </c>
      <c r="D270" s="178" t="s">
        <v>154</v>
      </c>
      <c r="E270" s="179" t="s">
        <v>484</v>
      </c>
      <c r="F270" s="180" t="s">
        <v>485</v>
      </c>
      <c r="G270" s="181" t="s">
        <v>157</v>
      </c>
      <c r="H270" s="182">
        <v>434</v>
      </c>
      <c r="I270" s="183"/>
      <c r="J270" s="184">
        <f>ROUND(I270*H270,2)</f>
        <v>0</v>
      </c>
      <c r="K270" s="180" t="s">
        <v>158</v>
      </c>
      <c r="L270" s="39"/>
      <c r="M270" s="185" t="s">
        <v>19</v>
      </c>
      <c r="N270" s="186" t="s">
        <v>43</v>
      </c>
      <c r="O270" s="64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159</v>
      </c>
      <c r="AT270" s="189" t="s">
        <v>154</v>
      </c>
      <c r="AU270" s="189" t="s">
        <v>81</v>
      </c>
      <c r="AY270" s="17" t="s">
        <v>152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79</v>
      </c>
      <c r="BK270" s="190">
        <f>ROUND(I270*H270,2)</f>
        <v>0</v>
      </c>
      <c r="BL270" s="17" t="s">
        <v>159</v>
      </c>
      <c r="BM270" s="189" t="s">
        <v>486</v>
      </c>
    </row>
    <row r="271" spans="1:65" s="2" customFormat="1" ht="29.25">
      <c r="A271" s="34"/>
      <c r="B271" s="35"/>
      <c r="C271" s="36"/>
      <c r="D271" s="191" t="s">
        <v>161</v>
      </c>
      <c r="E271" s="36"/>
      <c r="F271" s="192" t="s">
        <v>487</v>
      </c>
      <c r="G271" s="36"/>
      <c r="H271" s="36"/>
      <c r="I271" s="193"/>
      <c r="J271" s="36"/>
      <c r="K271" s="36"/>
      <c r="L271" s="39"/>
      <c r="M271" s="194"/>
      <c r="N271" s="195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161</v>
      </c>
      <c r="AU271" s="17" t="s">
        <v>81</v>
      </c>
    </row>
    <row r="272" spans="1:65" s="2" customFormat="1" ht="33" customHeight="1">
      <c r="A272" s="34"/>
      <c r="B272" s="35"/>
      <c r="C272" s="178" t="s">
        <v>439</v>
      </c>
      <c r="D272" s="178" t="s">
        <v>154</v>
      </c>
      <c r="E272" s="179" t="s">
        <v>489</v>
      </c>
      <c r="F272" s="180" t="s">
        <v>490</v>
      </c>
      <c r="G272" s="181" t="s">
        <v>182</v>
      </c>
      <c r="H272" s="182">
        <v>144.667</v>
      </c>
      <c r="I272" s="183"/>
      <c r="J272" s="184">
        <f>ROUND(I272*H272,2)</f>
        <v>0</v>
      </c>
      <c r="K272" s="180" t="s">
        <v>158</v>
      </c>
      <c r="L272" s="39"/>
      <c r="M272" s="185" t="s">
        <v>19</v>
      </c>
      <c r="N272" s="186" t="s">
        <v>43</v>
      </c>
      <c r="O272" s="64"/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159</v>
      </c>
      <c r="AT272" s="189" t="s">
        <v>154</v>
      </c>
      <c r="AU272" s="189" t="s">
        <v>81</v>
      </c>
      <c r="AY272" s="17" t="s">
        <v>152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7" t="s">
        <v>79</v>
      </c>
      <c r="BK272" s="190">
        <f>ROUND(I272*H272,2)</f>
        <v>0</v>
      </c>
      <c r="BL272" s="17" t="s">
        <v>159</v>
      </c>
      <c r="BM272" s="189" t="s">
        <v>491</v>
      </c>
    </row>
    <row r="273" spans="1:65" s="2" customFormat="1" ht="19.5">
      <c r="A273" s="34"/>
      <c r="B273" s="35"/>
      <c r="C273" s="36"/>
      <c r="D273" s="191" t="s">
        <v>161</v>
      </c>
      <c r="E273" s="36"/>
      <c r="F273" s="192" t="s">
        <v>492</v>
      </c>
      <c r="G273" s="36"/>
      <c r="H273" s="36"/>
      <c r="I273" s="193"/>
      <c r="J273" s="36"/>
      <c r="K273" s="36"/>
      <c r="L273" s="39"/>
      <c r="M273" s="194"/>
      <c r="N273" s="195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161</v>
      </c>
      <c r="AU273" s="17" t="s">
        <v>81</v>
      </c>
    </row>
    <row r="274" spans="1:65" s="13" customFormat="1" ht="11.25">
      <c r="B274" s="197"/>
      <c r="C274" s="198"/>
      <c r="D274" s="191" t="s">
        <v>165</v>
      </c>
      <c r="E274" s="199" t="s">
        <v>19</v>
      </c>
      <c r="F274" s="200" t="s">
        <v>780</v>
      </c>
      <c r="G274" s="198"/>
      <c r="H274" s="201">
        <v>144.667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165</v>
      </c>
      <c r="AU274" s="207" t="s">
        <v>81</v>
      </c>
      <c r="AV274" s="13" t="s">
        <v>81</v>
      </c>
      <c r="AW274" s="13" t="s">
        <v>34</v>
      </c>
      <c r="AX274" s="13" t="s">
        <v>79</v>
      </c>
      <c r="AY274" s="207" t="s">
        <v>152</v>
      </c>
    </row>
    <row r="275" spans="1:65" s="2" customFormat="1" ht="33" customHeight="1">
      <c r="A275" s="34"/>
      <c r="B275" s="35"/>
      <c r="C275" s="178" t="s">
        <v>447</v>
      </c>
      <c r="D275" s="178" t="s">
        <v>154</v>
      </c>
      <c r="E275" s="179" t="s">
        <v>495</v>
      </c>
      <c r="F275" s="180" t="s">
        <v>496</v>
      </c>
      <c r="G275" s="181" t="s">
        <v>182</v>
      </c>
      <c r="H275" s="182">
        <v>4338</v>
      </c>
      <c r="I275" s="183"/>
      <c r="J275" s="184">
        <f>ROUND(I275*H275,2)</f>
        <v>0</v>
      </c>
      <c r="K275" s="180" t="s">
        <v>158</v>
      </c>
      <c r="L275" s="39"/>
      <c r="M275" s="185" t="s">
        <v>19</v>
      </c>
      <c r="N275" s="186" t="s">
        <v>43</v>
      </c>
      <c r="O275" s="64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159</v>
      </c>
      <c r="AT275" s="189" t="s">
        <v>154</v>
      </c>
      <c r="AU275" s="189" t="s">
        <v>81</v>
      </c>
      <c r="AY275" s="17" t="s">
        <v>152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79</v>
      </c>
      <c r="BK275" s="190">
        <f>ROUND(I275*H275,2)</f>
        <v>0</v>
      </c>
      <c r="BL275" s="17" t="s">
        <v>159</v>
      </c>
      <c r="BM275" s="189" t="s">
        <v>497</v>
      </c>
    </row>
    <row r="276" spans="1:65" s="2" customFormat="1" ht="19.5">
      <c r="A276" s="34"/>
      <c r="B276" s="35"/>
      <c r="C276" s="36"/>
      <c r="D276" s="191" t="s">
        <v>161</v>
      </c>
      <c r="E276" s="36"/>
      <c r="F276" s="192" t="s">
        <v>498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161</v>
      </c>
      <c r="AU276" s="17" t="s">
        <v>81</v>
      </c>
    </row>
    <row r="277" spans="1:65" s="13" customFormat="1" ht="11.25">
      <c r="B277" s="197"/>
      <c r="C277" s="198"/>
      <c r="D277" s="191" t="s">
        <v>165</v>
      </c>
      <c r="E277" s="199" t="s">
        <v>19</v>
      </c>
      <c r="F277" s="200" t="s">
        <v>781</v>
      </c>
      <c r="G277" s="198"/>
      <c r="H277" s="201">
        <v>4338</v>
      </c>
      <c r="I277" s="202"/>
      <c r="J277" s="198"/>
      <c r="K277" s="198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165</v>
      </c>
      <c r="AU277" s="207" t="s">
        <v>81</v>
      </c>
      <c r="AV277" s="13" t="s">
        <v>81</v>
      </c>
      <c r="AW277" s="13" t="s">
        <v>34</v>
      </c>
      <c r="AX277" s="13" t="s">
        <v>72</v>
      </c>
      <c r="AY277" s="207" t="s">
        <v>152</v>
      </c>
    </row>
    <row r="278" spans="1:65" s="14" customFormat="1" ht="11.25">
      <c r="B278" s="208"/>
      <c r="C278" s="209"/>
      <c r="D278" s="191" t="s">
        <v>165</v>
      </c>
      <c r="E278" s="210" t="s">
        <v>19</v>
      </c>
      <c r="F278" s="211" t="s">
        <v>168</v>
      </c>
      <c r="G278" s="209"/>
      <c r="H278" s="212">
        <v>4338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165</v>
      </c>
      <c r="AU278" s="218" t="s">
        <v>81</v>
      </c>
      <c r="AV278" s="14" t="s">
        <v>159</v>
      </c>
      <c r="AW278" s="14" t="s">
        <v>34</v>
      </c>
      <c r="AX278" s="14" t="s">
        <v>79</v>
      </c>
      <c r="AY278" s="218" t="s">
        <v>152</v>
      </c>
    </row>
    <row r="279" spans="1:65" s="2" customFormat="1" ht="33" customHeight="1">
      <c r="A279" s="34"/>
      <c r="B279" s="35"/>
      <c r="C279" s="178" t="s">
        <v>452</v>
      </c>
      <c r="D279" s="178" t="s">
        <v>154</v>
      </c>
      <c r="E279" s="179" t="s">
        <v>501</v>
      </c>
      <c r="F279" s="180" t="s">
        <v>502</v>
      </c>
      <c r="G279" s="181" t="s">
        <v>182</v>
      </c>
      <c r="H279" s="182">
        <v>144.667</v>
      </c>
      <c r="I279" s="183"/>
      <c r="J279" s="184">
        <f>ROUND(I279*H279,2)</f>
        <v>0</v>
      </c>
      <c r="K279" s="180" t="s">
        <v>158</v>
      </c>
      <c r="L279" s="39"/>
      <c r="M279" s="185" t="s">
        <v>19</v>
      </c>
      <c r="N279" s="186" t="s">
        <v>43</v>
      </c>
      <c r="O279" s="64"/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9" t="s">
        <v>159</v>
      </c>
      <c r="AT279" s="189" t="s">
        <v>154</v>
      </c>
      <c r="AU279" s="189" t="s">
        <v>81</v>
      </c>
      <c r="AY279" s="17" t="s">
        <v>152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7" t="s">
        <v>79</v>
      </c>
      <c r="BK279" s="190">
        <f>ROUND(I279*H279,2)</f>
        <v>0</v>
      </c>
      <c r="BL279" s="17" t="s">
        <v>159</v>
      </c>
      <c r="BM279" s="189" t="s">
        <v>503</v>
      </c>
    </row>
    <row r="280" spans="1:65" s="2" customFormat="1" ht="19.5">
      <c r="A280" s="34"/>
      <c r="B280" s="35"/>
      <c r="C280" s="36"/>
      <c r="D280" s="191" t="s">
        <v>161</v>
      </c>
      <c r="E280" s="36"/>
      <c r="F280" s="192" t="s">
        <v>504</v>
      </c>
      <c r="G280" s="36"/>
      <c r="H280" s="36"/>
      <c r="I280" s="193"/>
      <c r="J280" s="36"/>
      <c r="K280" s="36"/>
      <c r="L280" s="39"/>
      <c r="M280" s="194"/>
      <c r="N280" s="195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161</v>
      </c>
      <c r="AU280" s="17" t="s">
        <v>81</v>
      </c>
    </row>
    <row r="281" spans="1:65" s="12" customFormat="1" ht="20.85" customHeight="1">
      <c r="B281" s="162"/>
      <c r="C281" s="163"/>
      <c r="D281" s="164" t="s">
        <v>71</v>
      </c>
      <c r="E281" s="176" t="s">
        <v>505</v>
      </c>
      <c r="F281" s="176" t="s">
        <v>506</v>
      </c>
      <c r="G281" s="163"/>
      <c r="H281" s="163"/>
      <c r="I281" s="166"/>
      <c r="J281" s="177">
        <f>BK281</f>
        <v>0</v>
      </c>
      <c r="K281" s="163"/>
      <c r="L281" s="168"/>
      <c r="M281" s="169"/>
      <c r="N281" s="170"/>
      <c r="O281" s="170"/>
      <c r="P281" s="171">
        <f>SUM(P282:P298)</f>
        <v>0</v>
      </c>
      <c r="Q281" s="170"/>
      <c r="R281" s="171">
        <f>SUM(R282:R298)</f>
        <v>0</v>
      </c>
      <c r="S281" s="170"/>
      <c r="T281" s="172">
        <f>SUM(T282:T298)</f>
        <v>0</v>
      </c>
      <c r="AR281" s="173" t="s">
        <v>79</v>
      </c>
      <c r="AT281" s="174" t="s">
        <v>71</v>
      </c>
      <c r="AU281" s="174" t="s">
        <v>81</v>
      </c>
      <c r="AY281" s="173" t="s">
        <v>152</v>
      </c>
      <c r="BK281" s="175">
        <f>SUM(BK282:BK298)</f>
        <v>0</v>
      </c>
    </row>
    <row r="282" spans="1:65" s="2" customFormat="1" ht="24">
      <c r="A282" s="34"/>
      <c r="B282" s="35"/>
      <c r="C282" s="178" t="s">
        <v>458</v>
      </c>
      <c r="D282" s="178" t="s">
        <v>154</v>
      </c>
      <c r="E282" s="179" t="s">
        <v>508</v>
      </c>
      <c r="F282" s="180" t="s">
        <v>509</v>
      </c>
      <c r="G282" s="181" t="s">
        <v>270</v>
      </c>
      <c r="H282" s="182">
        <v>53.47</v>
      </c>
      <c r="I282" s="183"/>
      <c r="J282" s="184">
        <f>ROUND(I282*H282,2)</f>
        <v>0</v>
      </c>
      <c r="K282" s="180" t="s">
        <v>158</v>
      </c>
      <c r="L282" s="39"/>
      <c r="M282" s="185" t="s">
        <v>19</v>
      </c>
      <c r="N282" s="186" t="s">
        <v>43</v>
      </c>
      <c r="O282" s="64"/>
      <c r="P282" s="187">
        <f>O282*H282</f>
        <v>0</v>
      </c>
      <c r="Q282" s="187">
        <v>0</v>
      </c>
      <c r="R282" s="187">
        <f>Q282*H282</f>
        <v>0</v>
      </c>
      <c r="S282" s="187">
        <v>0</v>
      </c>
      <c r="T282" s="18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9" t="s">
        <v>159</v>
      </c>
      <c r="AT282" s="189" t="s">
        <v>154</v>
      </c>
      <c r="AU282" s="189" t="s">
        <v>173</v>
      </c>
      <c r="AY282" s="17" t="s">
        <v>152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7" t="s">
        <v>79</v>
      </c>
      <c r="BK282" s="190">
        <f>ROUND(I282*H282,2)</f>
        <v>0</v>
      </c>
      <c r="BL282" s="17" t="s">
        <v>159</v>
      </c>
      <c r="BM282" s="189" t="s">
        <v>782</v>
      </c>
    </row>
    <row r="283" spans="1:65" s="2" customFormat="1" ht="19.5">
      <c r="A283" s="34"/>
      <c r="B283" s="35"/>
      <c r="C283" s="36"/>
      <c r="D283" s="191" t="s">
        <v>161</v>
      </c>
      <c r="E283" s="36"/>
      <c r="F283" s="192" t="s">
        <v>511</v>
      </c>
      <c r="G283" s="36"/>
      <c r="H283" s="36"/>
      <c r="I283" s="193"/>
      <c r="J283" s="36"/>
      <c r="K283" s="36"/>
      <c r="L283" s="39"/>
      <c r="M283" s="194"/>
      <c r="N283" s="195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161</v>
      </c>
      <c r="AU283" s="17" t="s">
        <v>173</v>
      </c>
    </row>
    <row r="284" spans="1:65" s="13" customFormat="1" ht="11.25">
      <c r="B284" s="197"/>
      <c r="C284" s="198"/>
      <c r="D284" s="191" t="s">
        <v>165</v>
      </c>
      <c r="E284" s="199" t="s">
        <v>19</v>
      </c>
      <c r="F284" s="200" t="s">
        <v>783</v>
      </c>
      <c r="G284" s="198"/>
      <c r="H284" s="201">
        <v>53.47</v>
      </c>
      <c r="I284" s="202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165</v>
      </c>
      <c r="AU284" s="207" t="s">
        <v>173</v>
      </c>
      <c r="AV284" s="13" t="s">
        <v>81</v>
      </c>
      <c r="AW284" s="13" t="s">
        <v>34</v>
      </c>
      <c r="AX284" s="13" t="s">
        <v>79</v>
      </c>
      <c r="AY284" s="207" t="s">
        <v>152</v>
      </c>
    </row>
    <row r="285" spans="1:65" s="2" customFormat="1" ht="16.5" customHeight="1">
      <c r="A285" s="34"/>
      <c r="B285" s="35"/>
      <c r="C285" s="178" t="s">
        <v>464</v>
      </c>
      <c r="D285" s="178" t="s">
        <v>154</v>
      </c>
      <c r="E285" s="179" t="s">
        <v>514</v>
      </c>
      <c r="F285" s="180" t="s">
        <v>515</v>
      </c>
      <c r="G285" s="181" t="s">
        <v>270</v>
      </c>
      <c r="H285" s="182">
        <v>1069.4000000000001</v>
      </c>
      <c r="I285" s="183"/>
      <c r="J285" s="184">
        <f>ROUND(I285*H285,2)</f>
        <v>0</v>
      </c>
      <c r="K285" s="180" t="s">
        <v>158</v>
      </c>
      <c r="L285" s="39"/>
      <c r="M285" s="185" t="s">
        <v>19</v>
      </c>
      <c r="N285" s="186" t="s">
        <v>43</v>
      </c>
      <c r="O285" s="64"/>
      <c r="P285" s="187">
        <f>O285*H285</f>
        <v>0</v>
      </c>
      <c r="Q285" s="187">
        <v>0</v>
      </c>
      <c r="R285" s="187">
        <f>Q285*H285</f>
        <v>0</v>
      </c>
      <c r="S285" s="187">
        <v>0</v>
      </c>
      <c r="T285" s="18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9" t="s">
        <v>159</v>
      </c>
      <c r="AT285" s="189" t="s">
        <v>154</v>
      </c>
      <c r="AU285" s="189" t="s">
        <v>173</v>
      </c>
      <c r="AY285" s="17" t="s">
        <v>152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7" t="s">
        <v>79</v>
      </c>
      <c r="BK285" s="190">
        <f>ROUND(I285*H285,2)</f>
        <v>0</v>
      </c>
      <c r="BL285" s="17" t="s">
        <v>159</v>
      </c>
      <c r="BM285" s="189" t="s">
        <v>784</v>
      </c>
    </row>
    <row r="286" spans="1:65" s="2" customFormat="1" ht="29.25">
      <c r="A286" s="34"/>
      <c r="B286" s="35"/>
      <c r="C286" s="36"/>
      <c r="D286" s="191" t="s">
        <v>161</v>
      </c>
      <c r="E286" s="36"/>
      <c r="F286" s="192" t="s">
        <v>517</v>
      </c>
      <c r="G286" s="36"/>
      <c r="H286" s="36"/>
      <c r="I286" s="193"/>
      <c r="J286" s="36"/>
      <c r="K286" s="36"/>
      <c r="L286" s="39"/>
      <c r="M286" s="194"/>
      <c r="N286" s="195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161</v>
      </c>
      <c r="AU286" s="17" t="s">
        <v>173</v>
      </c>
    </row>
    <row r="287" spans="1:65" s="13" customFormat="1" ht="11.25">
      <c r="B287" s="197"/>
      <c r="C287" s="198"/>
      <c r="D287" s="191" t="s">
        <v>165</v>
      </c>
      <c r="E287" s="199" t="s">
        <v>19</v>
      </c>
      <c r="F287" s="200" t="s">
        <v>785</v>
      </c>
      <c r="G287" s="198"/>
      <c r="H287" s="201">
        <v>1069.4000000000001</v>
      </c>
      <c r="I287" s="202"/>
      <c r="J287" s="198"/>
      <c r="K287" s="198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165</v>
      </c>
      <c r="AU287" s="207" t="s">
        <v>173</v>
      </c>
      <c r="AV287" s="13" t="s">
        <v>81</v>
      </c>
      <c r="AW287" s="13" t="s">
        <v>34</v>
      </c>
      <c r="AX287" s="13" t="s">
        <v>72</v>
      </c>
      <c r="AY287" s="207" t="s">
        <v>152</v>
      </c>
    </row>
    <row r="288" spans="1:65" s="14" customFormat="1" ht="11.25">
      <c r="B288" s="208"/>
      <c r="C288" s="209"/>
      <c r="D288" s="191" t="s">
        <v>165</v>
      </c>
      <c r="E288" s="210" t="s">
        <v>19</v>
      </c>
      <c r="F288" s="211" t="s">
        <v>168</v>
      </c>
      <c r="G288" s="209"/>
      <c r="H288" s="212">
        <v>1069.4000000000001</v>
      </c>
      <c r="I288" s="213"/>
      <c r="J288" s="209"/>
      <c r="K288" s="209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165</v>
      </c>
      <c r="AU288" s="218" t="s">
        <v>173</v>
      </c>
      <c r="AV288" s="14" t="s">
        <v>159</v>
      </c>
      <c r="AW288" s="14" t="s">
        <v>34</v>
      </c>
      <c r="AX288" s="14" t="s">
        <v>79</v>
      </c>
      <c r="AY288" s="218" t="s">
        <v>152</v>
      </c>
    </row>
    <row r="289" spans="1:65" s="2" customFormat="1" ht="24">
      <c r="A289" s="34"/>
      <c r="B289" s="35"/>
      <c r="C289" s="178" t="s">
        <v>472</v>
      </c>
      <c r="D289" s="178" t="s">
        <v>154</v>
      </c>
      <c r="E289" s="179" t="s">
        <v>520</v>
      </c>
      <c r="F289" s="180" t="s">
        <v>521</v>
      </c>
      <c r="G289" s="181" t="s">
        <v>270</v>
      </c>
      <c r="H289" s="182">
        <v>53.47</v>
      </c>
      <c r="I289" s="183"/>
      <c r="J289" s="184">
        <f>ROUND(I289*H289,2)</f>
        <v>0</v>
      </c>
      <c r="K289" s="180" t="s">
        <v>158</v>
      </c>
      <c r="L289" s="39"/>
      <c r="M289" s="185" t="s">
        <v>19</v>
      </c>
      <c r="N289" s="186" t="s">
        <v>43</v>
      </c>
      <c r="O289" s="64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159</v>
      </c>
      <c r="AT289" s="189" t="s">
        <v>154</v>
      </c>
      <c r="AU289" s="189" t="s">
        <v>173</v>
      </c>
      <c r="AY289" s="17" t="s">
        <v>152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79</v>
      </c>
      <c r="BK289" s="190">
        <f>ROUND(I289*H289,2)</f>
        <v>0</v>
      </c>
      <c r="BL289" s="17" t="s">
        <v>159</v>
      </c>
      <c r="BM289" s="189" t="s">
        <v>786</v>
      </c>
    </row>
    <row r="290" spans="1:65" s="2" customFormat="1" ht="19.5">
      <c r="A290" s="34"/>
      <c r="B290" s="35"/>
      <c r="C290" s="36"/>
      <c r="D290" s="191" t="s">
        <v>161</v>
      </c>
      <c r="E290" s="36"/>
      <c r="F290" s="192" t="s">
        <v>523</v>
      </c>
      <c r="G290" s="36"/>
      <c r="H290" s="36"/>
      <c r="I290" s="193"/>
      <c r="J290" s="36"/>
      <c r="K290" s="36"/>
      <c r="L290" s="39"/>
      <c r="M290" s="194"/>
      <c r="N290" s="19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161</v>
      </c>
      <c r="AU290" s="17" t="s">
        <v>173</v>
      </c>
    </row>
    <row r="291" spans="1:65" s="13" customFormat="1" ht="11.25">
      <c r="B291" s="197"/>
      <c r="C291" s="198"/>
      <c r="D291" s="191" t="s">
        <v>165</v>
      </c>
      <c r="E291" s="199" t="s">
        <v>19</v>
      </c>
      <c r="F291" s="200" t="s">
        <v>783</v>
      </c>
      <c r="G291" s="198"/>
      <c r="H291" s="201">
        <v>53.47</v>
      </c>
      <c r="I291" s="202"/>
      <c r="J291" s="198"/>
      <c r="K291" s="198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165</v>
      </c>
      <c r="AU291" s="207" t="s">
        <v>173</v>
      </c>
      <c r="AV291" s="13" t="s">
        <v>81</v>
      </c>
      <c r="AW291" s="13" t="s">
        <v>34</v>
      </c>
      <c r="AX291" s="13" t="s">
        <v>79</v>
      </c>
      <c r="AY291" s="207" t="s">
        <v>152</v>
      </c>
    </row>
    <row r="292" spans="1:65" s="2" customFormat="1" ht="33" customHeight="1">
      <c r="A292" s="34"/>
      <c r="B292" s="35"/>
      <c r="C292" s="178" t="s">
        <v>477</v>
      </c>
      <c r="D292" s="178" t="s">
        <v>154</v>
      </c>
      <c r="E292" s="179" t="s">
        <v>525</v>
      </c>
      <c r="F292" s="180" t="s">
        <v>526</v>
      </c>
      <c r="G292" s="181" t="s">
        <v>270</v>
      </c>
      <c r="H292" s="182">
        <v>53.47</v>
      </c>
      <c r="I292" s="183"/>
      <c r="J292" s="184">
        <f>ROUND(I292*H292,2)</f>
        <v>0</v>
      </c>
      <c r="K292" s="180" t="s">
        <v>158</v>
      </c>
      <c r="L292" s="39"/>
      <c r="M292" s="185" t="s">
        <v>19</v>
      </c>
      <c r="N292" s="186" t="s">
        <v>43</v>
      </c>
      <c r="O292" s="64"/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159</v>
      </c>
      <c r="AT292" s="189" t="s">
        <v>154</v>
      </c>
      <c r="AU292" s="189" t="s">
        <v>173</v>
      </c>
      <c r="AY292" s="17" t="s">
        <v>152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7" t="s">
        <v>79</v>
      </c>
      <c r="BK292" s="190">
        <f>ROUND(I292*H292,2)</f>
        <v>0</v>
      </c>
      <c r="BL292" s="17" t="s">
        <v>159</v>
      </c>
      <c r="BM292" s="189" t="s">
        <v>787</v>
      </c>
    </row>
    <row r="293" spans="1:65" s="2" customFormat="1" ht="29.25">
      <c r="A293" s="34"/>
      <c r="B293" s="35"/>
      <c r="C293" s="36"/>
      <c r="D293" s="191" t="s">
        <v>161</v>
      </c>
      <c r="E293" s="36"/>
      <c r="F293" s="192" t="s">
        <v>528</v>
      </c>
      <c r="G293" s="36"/>
      <c r="H293" s="36"/>
      <c r="I293" s="193"/>
      <c r="J293" s="36"/>
      <c r="K293" s="36"/>
      <c r="L293" s="39"/>
      <c r="M293" s="194"/>
      <c r="N293" s="195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161</v>
      </c>
      <c r="AU293" s="17" t="s">
        <v>173</v>
      </c>
    </row>
    <row r="294" spans="1:65" s="13" customFormat="1" ht="11.25">
      <c r="B294" s="197"/>
      <c r="C294" s="198"/>
      <c r="D294" s="191" t="s">
        <v>165</v>
      </c>
      <c r="E294" s="199" t="s">
        <v>19</v>
      </c>
      <c r="F294" s="200" t="s">
        <v>783</v>
      </c>
      <c r="G294" s="198"/>
      <c r="H294" s="201">
        <v>53.47</v>
      </c>
      <c r="I294" s="202"/>
      <c r="J294" s="198"/>
      <c r="K294" s="198"/>
      <c r="L294" s="203"/>
      <c r="M294" s="204"/>
      <c r="N294" s="205"/>
      <c r="O294" s="205"/>
      <c r="P294" s="205"/>
      <c r="Q294" s="205"/>
      <c r="R294" s="205"/>
      <c r="S294" s="205"/>
      <c r="T294" s="206"/>
      <c r="AT294" s="207" t="s">
        <v>165</v>
      </c>
      <c r="AU294" s="207" t="s">
        <v>173</v>
      </c>
      <c r="AV294" s="13" t="s">
        <v>81</v>
      </c>
      <c r="AW294" s="13" t="s">
        <v>34</v>
      </c>
      <c r="AX294" s="13" t="s">
        <v>79</v>
      </c>
      <c r="AY294" s="207" t="s">
        <v>152</v>
      </c>
    </row>
    <row r="295" spans="1:65" s="2" customFormat="1" ht="24">
      <c r="A295" s="34"/>
      <c r="B295" s="35"/>
      <c r="C295" s="178" t="s">
        <v>483</v>
      </c>
      <c r="D295" s="178" t="s">
        <v>154</v>
      </c>
      <c r="E295" s="179" t="s">
        <v>530</v>
      </c>
      <c r="F295" s="180" t="s">
        <v>531</v>
      </c>
      <c r="G295" s="181" t="s">
        <v>270</v>
      </c>
      <c r="H295" s="182">
        <v>152.45500000000001</v>
      </c>
      <c r="I295" s="183"/>
      <c r="J295" s="184">
        <f>ROUND(I295*H295,2)</f>
        <v>0</v>
      </c>
      <c r="K295" s="180" t="s">
        <v>158</v>
      </c>
      <c r="L295" s="39"/>
      <c r="M295" s="185" t="s">
        <v>19</v>
      </c>
      <c r="N295" s="186" t="s">
        <v>43</v>
      </c>
      <c r="O295" s="64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159</v>
      </c>
      <c r="AT295" s="189" t="s">
        <v>154</v>
      </c>
      <c r="AU295" s="189" t="s">
        <v>173</v>
      </c>
      <c r="AY295" s="17" t="s">
        <v>152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79</v>
      </c>
      <c r="BK295" s="190">
        <f>ROUND(I295*H295,2)</f>
        <v>0</v>
      </c>
      <c r="BL295" s="17" t="s">
        <v>159</v>
      </c>
      <c r="BM295" s="189" t="s">
        <v>788</v>
      </c>
    </row>
    <row r="296" spans="1:65" s="2" customFormat="1" ht="29.25">
      <c r="A296" s="34"/>
      <c r="B296" s="35"/>
      <c r="C296" s="36"/>
      <c r="D296" s="191" t="s">
        <v>161</v>
      </c>
      <c r="E296" s="36"/>
      <c r="F296" s="192" t="s">
        <v>533</v>
      </c>
      <c r="G296" s="36"/>
      <c r="H296" s="36"/>
      <c r="I296" s="193"/>
      <c r="J296" s="36"/>
      <c r="K296" s="36"/>
      <c r="L296" s="39"/>
      <c r="M296" s="194"/>
      <c r="N296" s="195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161</v>
      </c>
      <c r="AU296" s="17" t="s">
        <v>173</v>
      </c>
    </row>
    <row r="297" spans="1:65" s="2" customFormat="1" ht="33" customHeight="1">
      <c r="A297" s="34"/>
      <c r="B297" s="35"/>
      <c r="C297" s="178" t="s">
        <v>488</v>
      </c>
      <c r="D297" s="178" t="s">
        <v>154</v>
      </c>
      <c r="E297" s="179" t="s">
        <v>535</v>
      </c>
      <c r="F297" s="180" t="s">
        <v>536</v>
      </c>
      <c r="G297" s="181" t="s">
        <v>270</v>
      </c>
      <c r="H297" s="182">
        <v>152.45500000000001</v>
      </c>
      <c r="I297" s="183"/>
      <c r="J297" s="184">
        <f>ROUND(I297*H297,2)</f>
        <v>0</v>
      </c>
      <c r="K297" s="180" t="s">
        <v>158</v>
      </c>
      <c r="L297" s="39"/>
      <c r="M297" s="185" t="s">
        <v>19</v>
      </c>
      <c r="N297" s="186" t="s">
        <v>43</v>
      </c>
      <c r="O297" s="64"/>
      <c r="P297" s="187">
        <f>O297*H297</f>
        <v>0</v>
      </c>
      <c r="Q297" s="187">
        <v>0</v>
      </c>
      <c r="R297" s="187">
        <f>Q297*H297</f>
        <v>0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159</v>
      </c>
      <c r="AT297" s="189" t="s">
        <v>154</v>
      </c>
      <c r="AU297" s="189" t="s">
        <v>173</v>
      </c>
      <c r="AY297" s="17" t="s">
        <v>152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7" t="s">
        <v>79</v>
      </c>
      <c r="BK297" s="190">
        <f>ROUND(I297*H297,2)</f>
        <v>0</v>
      </c>
      <c r="BL297" s="17" t="s">
        <v>159</v>
      </c>
      <c r="BM297" s="189" t="s">
        <v>789</v>
      </c>
    </row>
    <row r="298" spans="1:65" s="2" customFormat="1" ht="29.25">
      <c r="A298" s="34"/>
      <c r="B298" s="35"/>
      <c r="C298" s="36"/>
      <c r="D298" s="191" t="s">
        <v>161</v>
      </c>
      <c r="E298" s="36"/>
      <c r="F298" s="192" t="s">
        <v>538</v>
      </c>
      <c r="G298" s="36"/>
      <c r="H298" s="36"/>
      <c r="I298" s="193"/>
      <c r="J298" s="36"/>
      <c r="K298" s="36"/>
      <c r="L298" s="39"/>
      <c r="M298" s="194"/>
      <c r="N298" s="195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161</v>
      </c>
      <c r="AU298" s="17" t="s">
        <v>173</v>
      </c>
    </row>
    <row r="299" spans="1:65" s="12" customFormat="1" ht="22.9" customHeight="1">
      <c r="B299" s="162"/>
      <c r="C299" s="163"/>
      <c r="D299" s="164" t="s">
        <v>71</v>
      </c>
      <c r="E299" s="176" t="s">
        <v>539</v>
      </c>
      <c r="F299" s="176" t="s">
        <v>540</v>
      </c>
      <c r="G299" s="163"/>
      <c r="H299" s="163"/>
      <c r="I299" s="166"/>
      <c r="J299" s="177">
        <f>BK299</f>
        <v>0</v>
      </c>
      <c r="K299" s="163"/>
      <c r="L299" s="168"/>
      <c r="M299" s="169"/>
      <c r="N299" s="170"/>
      <c r="O299" s="170"/>
      <c r="P299" s="171">
        <f>SUM(P300:P306)</f>
        <v>0</v>
      </c>
      <c r="Q299" s="170"/>
      <c r="R299" s="171">
        <f>SUM(R300:R306)</f>
        <v>0</v>
      </c>
      <c r="S299" s="170"/>
      <c r="T299" s="172">
        <f>SUM(T300:T306)</f>
        <v>0</v>
      </c>
      <c r="AR299" s="173" t="s">
        <v>79</v>
      </c>
      <c r="AT299" s="174" t="s">
        <v>71</v>
      </c>
      <c r="AU299" s="174" t="s">
        <v>79</v>
      </c>
      <c r="AY299" s="173" t="s">
        <v>152</v>
      </c>
      <c r="BK299" s="175">
        <f>SUM(BK300:BK306)</f>
        <v>0</v>
      </c>
    </row>
    <row r="300" spans="1:65" s="2" customFormat="1" ht="16.5" customHeight="1">
      <c r="A300" s="34"/>
      <c r="B300" s="35"/>
      <c r="C300" s="178" t="s">
        <v>494</v>
      </c>
      <c r="D300" s="178" t="s">
        <v>154</v>
      </c>
      <c r="E300" s="179" t="s">
        <v>542</v>
      </c>
      <c r="F300" s="180" t="s">
        <v>543</v>
      </c>
      <c r="G300" s="181" t="s">
        <v>270</v>
      </c>
      <c r="H300" s="182">
        <v>53.47</v>
      </c>
      <c r="I300" s="183"/>
      <c r="J300" s="184">
        <f>ROUND(I300*H300,2)</f>
        <v>0</v>
      </c>
      <c r="K300" s="180" t="s">
        <v>158</v>
      </c>
      <c r="L300" s="39"/>
      <c r="M300" s="185" t="s">
        <v>19</v>
      </c>
      <c r="N300" s="186" t="s">
        <v>43</v>
      </c>
      <c r="O300" s="64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9" t="s">
        <v>159</v>
      </c>
      <c r="AT300" s="189" t="s">
        <v>154</v>
      </c>
      <c r="AU300" s="189" t="s">
        <v>81</v>
      </c>
      <c r="AY300" s="17" t="s">
        <v>152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79</v>
      </c>
      <c r="BK300" s="190">
        <f>ROUND(I300*H300,2)</f>
        <v>0</v>
      </c>
      <c r="BL300" s="17" t="s">
        <v>159</v>
      </c>
      <c r="BM300" s="189" t="s">
        <v>790</v>
      </c>
    </row>
    <row r="301" spans="1:65" s="2" customFormat="1" ht="39">
      <c r="A301" s="34"/>
      <c r="B301" s="35"/>
      <c r="C301" s="36"/>
      <c r="D301" s="191" t="s">
        <v>161</v>
      </c>
      <c r="E301" s="36"/>
      <c r="F301" s="192" t="s">
        <v>791</v>
      </c>
      <c r="G301" s="36"/>
      <c r="H301" s="36"/>
      <c r="I301" s="193"/>
      <c r="J301" s="36"/>
      <c r="K301" s="36"/>
      <c r="L301" s="39"/>
      <c r="M301" s="194"/>
      <c r="N301" s="195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161</v>
      </c>
      <c r="AU301" s="17" t="s">
        <v>81</v>
      </c>
    </row>
    <row r="302" spans="1:65" s="2" customFormat="1" ht="24">
      <c r="A302" s="34"/>
      <c r="B302" s="35"/>
      <c r="C302" s="178" t="s">
        <v>500</v>
      </c>
      <c r="D302" s="178" t="s">
        <v>154</v>
      </c>
      <c r="E302" s="179" t="s">
        <v>546</v>
      </c>
      <c r="F302" s="180" t="s">
        <v>547</v>
      </c>
      <c r="G302" s="181" t="s">
        <v>270</v>
      </c>
      <c r="H302" s="182">
        <v>106.94</v>
      </c>
      <c r="I302" s="183"/>
      <c r="J302" s="184">
        <f>ROUND(I302*H302,2)</f>
        <v>0</v>
      </c>
      <c r="K302" s="180" t="s">
        <v>158</v>
      </c>
      <c r="L302" s="39"/>
      <c r="M302" s="185" t="s">
        <v>19</v>
      </c>
      <c r="N302" s="186" t="s">
        <v>43</v>
      </c>
      <c r="O302" s="64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159</v>
      </c>
      <c r="AT302" s="189" t="s">
        <v>154</v>
      </c>
      <c r="AU302" s="189" t="s">
        <v>81</v>
      </c>
      <c r="AY302" s="17" t="s">
        <v>152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7" t="s">
        <v>79</v>
      </c>
      <c r="BK302" s="190">
        <f>ROUND(I302*H302,2)</f>
        <v>0</v>
      </c>
      <c r="BL302" s="17" t="s">
        <v>159</v>
      </c>
      <c r="BM302" s="189" t="s">
        <v>792</v>
      </c>
    </row>
    <row r="303" spans="1:65" s="2" customFormat="1" ht="48.75">
      <c r="A303" s="34"/>
      <c r="B303" s="35"/>
      <c r="C303" s="36"/>
      <c r="D303" s="191" t="s">
        <v>161</v>
      </c>
      <c r="E303" s="36"/>
      <c r="F303" s="192" t="s">
        <v>793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161</v>
      </c>
      <c r="AU303" s="17" t="s">
        <v>81</v>
      </c>
    </row>
    <row r="304" spans="1:65" s="13" customFormat="1" ht="11.25">
      <c r="B304" s="197"/>
      <c r="C304" s="198"/>
      <c r="D304" s="191" t="s">
        <v>165</v>
      </c>
      <c r="E304" s="199" t="s">
        <v>19</v>
      </c>
      <c r="F304" s="200" t="s">
        <v>794</v>
      </c>
      <c r="G304" s="198"/>
      <c r="H304" s="201">
        <v>106.94</v>
      </c>
      <c r="I304" s="202"/>
      <c r="J304" s="198"/>
      <c r="K304" s="198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165</v>
      </c>
      <c r="AU304" s="207" t="s">
        <v>81</v>
      </c>
      <c r="AV304" s="13" t="s">
        <v>81</v>
      </c>
      <c r="AW304" s="13" t="s">
        <v>34</v>
      </c>
      <c r="AX304" s="13" t="s">
        <v>79</v>
      </c>
      <c r="AY304" s="207" t="s">
        <v>152</v>
      </c>
    </row>
    <row r="305" spans="1:65" s="2" customFormat="1" ht="16.5" customHeight="1">
      <c r="A305" s="34"/>
      <c r="B305" s="35"/>
      <c r="C305" s="178" t="s">
        <v>507</v>
      </c>
      <c r="D305" s="178" t="s">
        <v>154</v>
      </c>
      <c r="E305" s="179" t="s">
        <v>551</v>
      </c>
      <c r="F305" s="180" t="s">
        <v>552</v>
      </c>
      <c r="G305" s="181" t="s">
        <v>270</v>
      </c>
      <c r="H305" s="182">
        <v>53.47</v>
      </c>
      <c r="I305" s="183"/>
      <c r="J305" s="184">
        <f>ROUND(I305*H305,2)</f>
        <v>0</v>
      </c>
      <c r="K305" s="180" t="s">
        <v>158</v>
      </c>
      <c r="L305" s="39"/>
      <c r="M305" s="185" t="s">
        <v>19</v>
      </c>
      <c r="N305" s="186" t="s">
        <v>43</v>
      </c>
      <c r="O305" s="64"/>
      <c r="P305" s="187">
        <f>O305*H305</f>
        <v>0</v>
      </c>
      <c r="Q305" s="187">
        <v>0</v>
      </c>
      <c r="R305" s="187">
        <f>Q305*H305</f>
        <v>0</v>
      </c>
      <c r="S305" s="187">
        <v>0</v>
      </c>
      <c r="T305" s="18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9" t="s">
        <v>159</v>
      </c>
      <c r="AT305" s="189" t="s">
        <v>154</v>
      </c>
      <c r="AU305" s="189" t="s">
        <v>81</v>
      </c>
      <c r="AY305" s="17" t="s">
        <v>152</v>
      </c>
      <c r="BE305" s="190">
        <f>IF(N305="základní",J305,0)</f>
        <v>0</v>
      </c>
      <c r="BF305" s="190">
        <f>IF(N305="snížená",J305,0)</f>
        <v>0</v>
      </c>
      <c r="BG305" s="190">
        <f>IF(N305="zákl. přenesená",J305,0)</f>
        <v>0</v>
      </c>
      <c r="BH305" s="190">
        <f>IF(N305="sníž. přenesená",J305,0)</f>
        <v>0</v>
      </c>
      <c r="BI305" s="190">
        <f>IF(N305="nulová",J305,0)</f>
        <v>0</v>
      </c>
      <c r="BJ305" s="17" t="s">
        <v>79</v>
      </c>
      <c r="BK305" s="190">
        <f>ROUND(I305*H305,2)</f>
        <v>0</v>
      </c>
      <c r="BL305" s="17" t="s">
        <v>159</v>
      </c>
      <c r="BM305" s="189" t="s">
        <v>795</v>
      </c>
    </row>
    <row r="306" spans="1:65" s="2" customFormat="1" ht="19.5">
      <c r="A306" s="34"/>
      <c r="B306" s="35"/>
      <c r="C306" s="36"/>
      <c r="D306" s="191" t="s">
        <v>161</v>
      </c>
      <c r="E306" s="36"/>
      <c r="F306" s="192" t="s">
        <v>554</v>
      </c>
      <c r="G306" s="36"/>
      <c r="H306" s="36"/>
      <c r="I306" s="193"/>
      <c r="J306" s="36"/>
      <c r="K306" s="36"/>
      <c r="L306" s="39"/>
      <c r="M306" s="229"/>
      <c r="N306" s="230"/>
      <c r="O306" s="231"/>
      <c r="P306" s="231"/>
      <c r="Q306" s="231"/>
      <c r="R306" s="231"/>
      <c r="S306" s="231"/>
      <c r="T306" s="23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161</v>
      </c>
      <c r="AU306" s="17" t="s">
        <v>81</v>
      </c>
    </row>
    <row r="307" spans="1:65" s="2" customFormat="1" ht="6.95" customHeight="1">
      <c r="A307" s="34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39"/>
      <c r="M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</row>
  </sheetData>
  <sheetProtection algorithmName="SHA-512" hashValue="XObqVoCeXVj7OgPaLlrywEWMpmm6cTpXNB4gI+yVnWrv61RjIiZo38F8DE4pRfOhNxAAMKK+QsyLf0EsazD36g==" saltValue="6uMNm6Z1VEF2zuVU0HXcs69WJ2Oj0iylToh0xnGxEGWkoiIUUN1q9uVODPl9abAkJG5oUrWO7o5GSNjTNzokSw==" spinCount="100000" sheet="1" objects="1" scenarios="1" formatColumns="0" formatRows="0" autoFilter="0"/>
  <autoFilter ref="C91:K306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"/>
  <sheetViews>
    <sheetView showGridLines="0" topLeftCell="A9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117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9" t="str">
        <f>'Rekapitulace zakázky'!K6</f>
        <v>Oprava mostních objektů v úseku Česká Lípa - Jiříkov</v>
      </c>
      <c r="F7" s="360"/>
      <c r="G7" s="360"/>
      <c r="H7" s="360"/>
      <c r="L7" s="20"/>
    </row>
    <row r="8" spans="1:46" s="1" customFormat="1" ht="12" customHeight="1">
      <c r="B8" s="20"/>
      <c r="D8" s="112" t="s">
        <v>118</v>
      </c>
      <c r="L8" s="20"/>
    </row>
    <row r="9" spans="1:46" s="2" customFormat="1" ht="16.5" customHeight="1">
      <c r="A9" s="34"/>
      <c r="B9" s="39"/>
      <c r="C9" s="34"/>
      <c r="D9" s="34"/>
      <c r="E9" s="359" t="s">
        <v>618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120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2" t="s">
        <v>796</v>
      </c>
      <c r="F11" s="361"/>
      <c r="G11" s="361"/>
      <c r="H11" s="361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620</v>
      </c>
      <c r="G14" s="34"/>
      <c r="H14" s="34"/>
      <c r="I14" s="112" t="s">
        <v>23</v>
      </c>
      <c r="J14" s="114" t="str">
        <f>'Rekapitulace zakázky'!AN8</f>
        <v>19. 4. 2021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3" t="str">
        <f>'Rekapitulace zakázky'!E14</f>
        <v>Vyplň údaj</v>
      </c>
      <c r="F20" s="364"/>
      <c r="G20" s="364"/>
      <c r="H20" s="364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5" t="s">
        <v>19</v>
      </c>
      <c r="F29" s="365"/>
      <c r="G29" s="365"/>
      <c r="H29" s="365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ROUND((SUM(BE88:BE109)),  2)</f>
        <v>0</v>
      </c>
      <c r="G35" s="34"/>
      <c r="H35" s="34"/>
      <c r="I35" s="124">
        <v>0.21</v>
      </c>
      <c r="J35" s="123">
        <f>ROUND(((SUM(BE88:BE109))*I35),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ROUND((SUM(BF88:BF109)),  2)</f>
        <v>0</v>
      </c>
      <c r="G36" s="34"/>
      <c r="H36" s="34"/>
      <c r="I36" s="124">
        <v>0.15</v>
      </c>
      <c r="J36" s="123">
        <f>ROUND(((SUM(BF88:BF109))*I36),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ROUND((SUM(BG88:BG109)),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ROUND((SUM(BH88:BH109)),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ROUND((SUM(BI88:BI109)),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6" t="str">
        <f>E7</f>
        <v>Oprava mostních objektů v úseku Česká Lípa - Jiříkov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118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6" t="s">
        <v>618</v>
      </c>
      <c r="F52" s="368"/>
      <c r="G52" s="368"/>
      <c r="H52" s="36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120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0" t="str">
        <f>E11</f>
        <v>2021/02.2 - SO 02 - VRN1</v>
      </c>
      <c r="F54" s="368"/>
      <c r="G54" s="368"/>
      <c r="H54" s="36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Skalice u České Lípy</v>
      </c>
      <c r="G56" s="36"/>
      <c r="H56" s="36"/>
      <c r="I56" s="29" t="s">
        <v>23</v>
      </c>
      <c r="J56" s="59" t="str">
        <f>IF(J14="","",J14)</f>
        <v>19. 4. 2021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s.o.,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575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576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577</v>
      </c>
      <c r="E66" s="148"/>
      <c r="F66" s="148"/>
      <c r="G66" s="148"/>
      <c r="H66" s="148"/>
      <c r="I66" s="148"/>
      <c r="J66" s="149">
        <f>J103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137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6" t="str">
        <f>E7</f>
        <v>Oprava mostních objektů v úseku Česká Lípa - Jiříkov</v>
      </c>
      <c r="F76" s="367"/>
      <c r="G76" s="367"/>
      <c r="H76" s="367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118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6" t="s">
        <v>618</v>
      </c>
      <c r="F78" s="368"/>
      <c r="G78" s="368"/>
      <c r="H78" s="368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120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0" t="str">
        <f>E11</f>
        <v>2021/02.2 - SO 02 - VRN1</v>
      </c>
      <c r="F80" s="368"/>
      <c r="G80" s="368"/>
      <c r="H80" s="368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Skalice u České Lípy</v>
      </c>
      <c r="G82" s="36"/>
      <c r="H82" s="36"/>
      <c r="I82" s="29" t="s">
        <v>23</v>
      </c>
      <c r="J82" s="59" t="str">
        <f>IF(J14="","",J14)</f>
        <v>19. 4. 2021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E17</f>
        <v>Správa železnic, s.o., OŘ Hradec Králové</v>
      </c>
      <c r="G84" s="36"/>
      <c r="H84" s="36"/>
      <c r="I84" s="29" t="s">
        <v>33</v>
      </c>
      <c r="J84" s="32" t="str">
        <f>E23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29" t="s">
        <v>35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138</v>
      </c>
      <c r="D87" s="154" t="s">
        <v>57</v>
      </c>
      <c r="E87" s="154" t="s">
        <v>53</v>
      </c>
      <c r="F87" s="154" t="s">
        <v>54</v>
      </c>
      <c r="G87" s="154" t="s">
        <v>139</v>
      </c>
      <c r="H87" s="154" t="s">
        <v>140</v>
      </c>
      <c r="I87" s="154" t="s">
        <v>141</v>
      </c>
      <c r="J87" s="154" t="s">
        <v>125</v>
      </c>
      <c r="K87" s="155" t="s">
        <v>142</v>
      </c>
      <c r="L87" s="156"/>
      <c r="M87" s="68" t="s">
        <v>19</v>
      </c>
      <c r="N87" s="69" t="s">
        <v>42</v>
      </c>
      <c r="O87" s="69" t="s">
        <v>143</v>
      </c>
      <c r="P87" s="69" t="s">
        <v>144</v>
      </c>
      <c r="Q87" s="69" t="s">
        <v>145</v>
      </c>
      <c r="R87" s="69" t="s">
        <v>146</v>
      </c>
      <c r="S87" s="69" t="s">
        <v>147</v>
      </c>
      <c r="T87" s="70" t="s">
        <v>148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149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71</v>
      </c>
      <c r="AU88" s="17" t="s">
        <v>126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71</v>
      </c>
      <c r="E89" s="165" t="s">
        <v>578</v>
      </c>
      <c r="F89" s="165" t="s">
        <v>579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P90+P103</f>
        <v>0</v>
      </c>
      <c r="Q89" s="170"/>
      <c r="R89" s="171">
        <f>R90+R103</f>
        <v>0</v>
      </c>
      <c r="S89" s="170"/>
      <c r="T89" s="172">
        <f>T90+T103</f>
        <v>0</v>
      </c>
      <c r="AR89" s="173" t="s">
        <v>185</v>
      </c>
      <c r="AT89" s="174" t="s">
        <v>71</v>
      </c>
      <c r="AU89" s="174" t="s">
        <v>72</v>
      </c>
      <c r="AY89" s="173" t="s">
        <v>152</v>
      </c>
      <c r="BK89" s="175">
        <f>BK90+BK103</f>
        <v>0</v>
      </c>
    </row>
    <row r="90" spans="1:65" s="12" customFormat="1" ht="22.9" customHeight="1">
      <c r="B90" s="162"/>
      <c r="C90" s="163"/>
      <c r="D90" s="164" t="s">
        <v>71</v>
      </c>
      <c r="E90" s="176" t="s">
        <v>580</v>
      </c>
      <c r="F90" s="176" t="s">
        <v>581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SUM(P91:P102)</f>
        <v>0</v>
      </c>
      <c r="Q90" s="170"/>
      <c r="R90" s="171">
        <f>SUM(R91:R102)</f>
        <v>0</v>
      </c>
      <c r="S90" s="170"/>
      <c r="T90" s="172">
        <f>SUM(T91:T102)</f>
        <v>0</v>
      </c>
      <c r="AR90" s="173" t="s">
        <v>185</v>
      </c>
      <c r="AT90" s="174" t="s">
        <v>71</v>
      </c>
      <c r="AU90" s="174" t="s">
        <v>79</v>
      </c>
      <c r="AY90" s="173" t="s">
        <v>152</v>
      </c>
      <c r="BK90" s="175">
        <f>SUM(BK91:BK102)</f>
        <v>0</v>
      </c>
    </row>
    <row r="91" spans="1:65" s="2" customFormat="1" ht="16.5" customHeight="1">
      <c r="A91" s="34"/>
      <c r="B91" s="35"/>
      <c r="C91" s="178" t="s">
        <v>79</v>
      </c>
      <c r="D91" s="178" t="s">
        <v>154</v>
      </c>
      <c r="E91" s="179" t="s">
        <v>582</v>
      </c>
      <c r="F91" s="180" t="s">
        <v>583</v>
      </c>
      <c r="G91" s="181" t="s">
        <v>584</v>
      </c>
      <c r="H91" s="182">
        <v>1</v>
      </c>
      <c r="I91" s="183"/>
      <c r="J91" s="184">
        <f>ROUND(I91*H91,2)</f>
        <v>0</v>
      </c>
      <c r="K91" s="180" t="s">
        <v>158</v>
      </c>
      <c r="L91" s="39"/>
      <c r="M91" s="185" t="s">
        <v>19</v>
      </c>
      <c r="N91" s="186" t="s">
        <v>43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585</v>
      </c>
      <c r="AT91" s="189" t="s">
        <v>154</v>
      </c>
      <c r="AU91" s="189" t="s">
        <v>81</v>
      </c>
      <c r="AY91" s="17" t="s">
        <v>152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79</v>
      </c>
      <c r="BK91" s="190">
        <f>ROUND(I91*H91,2)</f>
        <v>0</v>
      </c>
      <c r="BL91" s="17" t="s">
        <v>585</v>
      </c>
      <c r="BM91" s="189" t="s">
        <v>586</v>
      </c>
    </row>
    <row r="92" spans="1:65" s="2" customFormat="1" ht="11.25">
      <c r="A92" s="34"/>
      <c r="B92" s="35"/>
      <c r="C92" s="36"/>
      <c r="D92" s="191" t="s">
        <v>161</v>
      </c>
      <c r="E92" s="36"/>
      <c r="F92" s="192" t="s">
        <v>583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161</v>
      </c>
      <c r="AU92" s="17" t="s">
        <v>81</v>
      </c>
    </row>
    <row r="93" spans="1:65" s="2" customFormat="1" ht="16.5" customHeight="1">
      <c r="A93" s="34"/>
      <c r="B93" s="35"/>
      <c r="C93" s="178" t="s">
        <v>81</v>
      </c>
      <c r="D93" s="178" t="s">
        <v>154</v>
      </c>
      <c r="E93" s="179" t="s">
        <v>599</v>
      </c>
      <c r="F93" s="180" t="s">
        <v>600</v>
      </c>
      <c r="G93" s="181" t="s">
        <v>584</v>
      </c>
      <c r="H93" s="182">
        <v>1</v>
      </c>
      <c r="I93" s="183"/>
      <c r="J93" s="184">
        <f>ROUND(I93*H93,2)</f>
        <v>0</v>
      </c>
      <c r="K93" s="180" t="s">
        <v>158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585</v>
      </c>
      <c r="AT93" s="189" t="s">
        <v>154</v>
      </c>
      <c r="AU93" s="189" t="s">
        <v>81</v>
      </c>
      <c r="AY93" s="17" t="s">
        <v>152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585</v>
      </c>
      <c r="BM93" s="189" t="s">
        <v>797</v>
      </c>
    </row>
    <row r="94" spans="1:65" s="2" customFormat="1" ht="11.25">
      <c r="A94" s="34"/>
      <c r="B94" s="35"/>
      <c r="C94" s="36"/>
      <c r="D94" s="191" t="s">
        <v>161</v>
      </c>
      <c r="E94" s="36"/>
      <c r="F94" s="192" t="s">
        <v>600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161</v>
      </c>
      <c r="AU94" s="17" t="s">
        <v>81</v>
      </c>
    </row>
    <row r="95" spans="1:65" s="2" customFormat="1" ht="16.5" customHeight="1">
      <c r="A95" s="34"/>
      <c r="B95" s="35"/>
      <c r="C95" s="178" t="s">
        <v>173</v>
      </c>
      <c r="D95" s="178" t="s">
        <v>154</v>
      </c>
      <c r="E95" s="179" t="s">
        <v>587</v>
      </c>
      <c r="F95" s="180" t="s">
        <v>588</v>
      </c>
      <c r="G95" s="181" t="s">
        <v>584</v>
      </c>
      <c r="H95" s="182">
        <v>1</v>
      </c>
      <c r="I95" s="183"/>
      <c r="J95" s="184">
        <f>ROUND(I95*H95,2)</f>
        <v>0</v>
      </c>
      <c r="K95" s="180" t="s">
        <v>158</v>
      </c>
      <c r="L95" s="39"/>
      <c r="M95" s="185" t="s">
        <v>19</v>
      </c>
      <c r="N95" s="186" t="s">
        <v>43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585</v>
      </c>
      <c r="AT95" s="189" t="s">
        <v>154</v>
      </c>
      <c r="AU95" s="189" t="s">
        <v>81</v>
      </c>
      <c r="AY95" s="17" t="s">
        <v>152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585</v>
      </c>
      <c r="BM95" s="189" t="s">
        <v>589</v>
      </c>
    </row>
    <row r="96" spans="1:65" s="2" customFormat="1" ht="11.25">
      <c r="A96" s="34"/>
      <c r="B96" s="35"/>
      <c r="C96" s="36"/>
      <c r="D96" s="191" t="s">
        <v>161</v>
      </c>
      <c r="E96" s="36"/>
      <c r="F96" s="192" t="s">
        <v>588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161</v>
      </c>
      <c r="AU96" s="17" t="s">
        <v>81</v>
      </c>
    </row>
    <row r="97" spans="1:65" s="2" customFormat="1" ht="16.5" customHeight="1">
      <c r="A97" s="34"/>
      <c r="B97" s="35"/>
      <c r="C97" s="178" t="s">
        <v>159</v>
      </c>
      <c r="D97" s="178" t="s">
        <v>154</v>
      </c>
      <c r="E97" s="179" t="s">
        <v>590</v>
      </c>
      <c r="F97" s="180" t="s">
        <v>591</v>
      </c>
      <c r="G97" s="181" t="s">
        <v>584</v>
      </c>
      <c r="H97" s="182">
        <v>1</v>
      </c>
      <c r="I97" s="183"/>
      <c r="J97" s="184">
        <f>ROUND(I97*H97,2)</f>
        <v>0</v>
      </c>
      <c r="K97" s="180" t="s">
        <v>158</v>
      </c>
      <c r="L97" s="39"/>
      <c r="M97" s="185" t="s">
        <v>19</v>
      </c>
      <c r="N97" s="186" t="s">
        <v>43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585</v>
      </c>
      <c r="AT97" s="189" t="s">
        <v>154</v>
      </c>
      <c r="AU97" s="189" t="s">
        <v>81</v>
      </c>
      <c r="AY97" s="17" t="s">
        <v>152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585</v>
      </c>
      <c r="BM97" s="189" t="s">
        <v>592</v>
      </c>
    </row>
    <row r="98" spans="1:65" s="2" customFormat="1" ht="11.25">
      <c r="A98" s="34"/>
      <c r="B98" s="35"/>
      <c r="C98" s="36"/>
      <c r="D98" s="191" t="s">
        <v>161</v>
      </c>
      <c r="E98" s="36"/>
      <c r="F98" s="192" t="s">
        <v>591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161</v>
      </c>
      <c r="AU98" s="17" t="s">
        <v>81</v>
      </c>
    </row>
    <row r="99" spans="1:65" s="2" customFormat="1" ht="16.5" customHeight="1">
      <c r="A99" s="34"/>
      <c r="B99" s="35"/>
      <c r="C99" s="178" t="s">
        <v>185</v>
      </c>
      <c r="D99" s="178" t="s">
        <v>154</v>
      </c>
      <c r="E99" s="179" t="s">
        <v>593</v>
      </c>
      <c r="F99" s="180" t="s">
        <v>594</v>
      </c>
      <c r="G99" s="181" t="s">
        <v>584</v>
      </c>
      <c r="H99" s="182">
        <v>1</v>
      </c>
      <c r="I99" s="183"/>
      <c r="J99" s="184">
        <f>ROUND(I99*H99,2)</f>
        <v>0</v>
      </c>
      <c r="K99" s="180" t="s">
        <v>158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585</v>
      </c>
      <c r="AT99" s="189" t="s">
        <v>154</v>
      </c>
      <c r="AU99" s="189" t="s">
        <v>81</v>
      </c>
      <c r="AY99" s="17" t="s">
        <v>152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585</v>
      </c>
      <c r="BM99" s="189" t="s">
        <v>595</v>
      </c>
    </row>
    <row r="100" spans="1:65" s="2" customFormat="1" ht="11.25">
      <c r="A100" s="34"/>
      <c r="B100" s="35"/>
      <c r="C100" s="36"/>
      <c r="D100" s="191" t="s">
        <v>161</v>
      </c>
      <c r="E100" s="36"/>
      <c r="F100" s="192" t="s">
        <v>594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81</v>
      </c>
    </row>
    <row r="101" spans="1:65" s="2" customFormat="1" ht="16.5" customHeight="1">
      <c r="A101" s="34"/>
      <c r="B101" s="35"/>
      <c r="C101" s="178" t="s">
        <v>191</v>
      </c>
      <c r="D101" s="178" t="s">
        <v>154</v>
      </c>
      <c r="E101" s="179" t="s">
        <v>596</v>
      </c>
      <c r="F101" s="180" t="s">
        <v>597</v>
      </c>
      <c r="G101" s="181" t="s">
        <v>584</v>
      </c>
      <c r="H101" s="182">
        <v>1</v>
      </c>
      <c r="I101" s="183"/>
      <c r="J101" s="184">
        <f>ROUND(I101*H101,2)</f>
        <v>0</v>
      </c>
      <c r="K101" s="180" t="s">
        <v>158</v>
      </c>
      <c r="L101" s="39"/>
      <c r="M101" s="185" t="s">
        <v>19</v>
      </c>
      <c r="N101" s="186" t="s">
        <v>43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585</v>
      </c>
      <c r="AT101" s="189" t="s">
        <v>154</v>
      </c>
      <c r="AU101" s="189" t="s">
        <v>81</v>
      </c>
      <c r="AY101" s="17" t="s">
        <v>152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585</v>
      </c>
      <c r="BM101" s="189" t="s">
        <v>598</v>
      </c>
    </row>
    <row r="102" spans="1:65" s="2" customFormat="1" ht="11.25">
      <c r="A102" s="34"/>
      <c r="B102" s="35"/>
      <c r="C102" s="36"/>
      <c r="D102" s="191" t="s">
        <v>161</v>
      </c>
      <c r="E102" s="36"/>
      <c r="F102" s="192" t="s">
        <v>597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81</v>
      </c>
    </row>
    <row r="103" spans="1:65" s="12" customFormat="1" ht="22.9" customHeight="1">
      <c r="B103" s="162"/>
      <c r="C103" s="163"/>
      <c r="D103" s="164" t="s">
        <v>71</v>
      </c>
      <c r="E103" s="176" t="s">
        <v>603</v>
      </c>
      <c r="F103" s="176" t="s">
        <v>604</v>
      </c>
      <c r="G103" s="163"/>
      <c r="H103" s="163"/>
      <c r="I103" s="166"/>
      <c r="J103" s="177">
        <f>BK103</f>
        <v>0</v>
      </c>
      <c r="K103" s="163"/>
      <c r="L103" s="168"/>
      <c r="M103" s="169"/>
      <c r="N103" s="170"/>
      <c r="O103" s="170"/>
      <c r="P103" s="171">
        <f>SUM(P104:P109)</f>
        <v>0</v>
      </c>
      <c r="Q103" s="170"/>
      <c r="R103" s="171">
        <f>SUM(R104:R109)</f>
        <v>0</v>
      </c>
      <c r="S103" s="170"/>
      <c r="T103" s="172">
        <f>SUM(T104:T109)</f>
        <v>0</v>
      </c>
      <c r="AR103" s="173" t="s">
        <v>185</v>
      </c>
      <c r="AT103" s="174" t="s">
        <v>71</v>
      </c>
      <c r="AU103" s="174" t="s">
        <v>79</v>
      </c>
      <c r="AY103" s="173" t="s">
        <v>152</v>
      </c>
      <c r="BK103" s="175">
        <f>SUM(BK104:BK109)</f>
        <v>0</v>
      </c>
    </row>
    <row r="104" spans="1:65" s="2" customFormat="1" ht="16.5" customHeight="1">
      <c r="A104" s="34"/>
      <c r="B104" s="35"/>
      <c r="C104" s="178" t="s">
        <v>197</v>
      </c>
      <c r="D104" s="178" t="s">
        <v>154</v>
      </c>
      <c r="E104" s="179" t="s">
        <v>609</v>
      </c>
      <c r="F104" s="180" t="s">
        <v>610</v>
      </c>
      <c r="G104" s="181" t="s">
        <v>584</v>
      </c>
      <c r="H104" s="182">
        <v>1</v>
      </c>
      <c r="I104" s="183"/>
      <c r="J104" s="184">
        <f>ROUND(I104*H104,2)</f>
        <v>0</v>
      </c>
      <c r="K104" s="180" t="s">
        <v>158</v>
      </c>
      <c r="L104" s="39"/>
      <c r="M104" s="185" t="s">
        <v>19</v>
      </c>
      <c r="N104" s="186" t="s">
        <v>43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585</v>
      </c>
      <c r="AT104" s="189" t="s">
        <v>154</v>
      </c>
      <c r="AU104" s="189" t="s">
        <v>81</v>
      </c>
      <c r="AY104" s="17" t="s">
        <v>152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585</v>
      </c>
      <c r="BM104" s="189" t="s">
        <v>611</v>
      </c>
    </row>
    <row r="105" spans="1:65" s="2" customFormat="1" ht="11.25">
      <c r="A105" s="34"/>
      <c r="B105" s="35"/>
      <c r="C105" s="36"/>
      <c r="D105" s="191" t="s">
        <v>161</v>
      </c>
      <c r="E105" s="36"/>
      <c r="F105" s="192" t="s">
        <v>610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161</v>
      </c>
      <c r="AU105" s="17" t="s">
        <v>81</v>
      </c>
    </row>
    <row r="106" spans="1:65" s="2" customFormat="1" ht="16.5" customHeight="1">
      <c r="A106" s="34"/>
      <c r="B106" s="35"/>
      <c r="C106" s="178" t="s">
        <v>204</v>
      </c>
      <c r="D106" s="178" t="s">
        <v>154</v>
      </c>
      <c r="E106" s="179" t="s">
        <v>612</v>
      </c>
      <c r="F106" s="180" t="s">
        <v>613</v>
      </c>
      <c r="G106" s="181" t="s">
        <v>584</v>
      </c>
      <c r="H106" s="182">
        <v>1</v>
      </c>
      <c r="I106" s="183"/>
      <c r="J106" s="184">
        <f>ROUND(I106*H106,2)</f>
        <v>0</v>
      </c>
      <c r="K106" s="180" t="s">
        <v>158</v>
      </c>
      <c r="L106" s="39"/>
      <c r="M106" s="185" t="s">
        <v>19</v>
      </c>
      <c r="N106" s="186" t="s">
        <v>43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585</v>
      </c>
      <c r="AT106" s="189" t="s">
        <v>154</v>
      </c>
      <c r="AU106" s="189" t="s">
        <v>81</v>
      </c>
      <c r="AY106" s="17" t="s">
        <v>152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585</v>
      </c>
      <c r="BM106" s="189" t="s">
        <v>614</v>
      </c>
    </row>
    <row r="107" spans="1:65" s="2" customFormat="1" ht="11.25">
      <c r="A107" s="34"/>
      <c r="B107" s="35"/>
      <c r="C107" s="36"/>
      <c r="D107" s="191" t="s">
        <v>161</v>
      </c>
      <c r="E107" s="36"/>
      <c r="F107" s="192" t="s">
        <v>613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161</v>
      </c>
      <c r="AU107" s="17" t="s">
        <v>81</v>
      </c>
    </row>
    <row r="108" spans="1:65" s="2" customFormat="1" ht="16.5" customHeight="1">
      <c r="A108" s="34"/>
      <c r="B108" s="35"/>
      <c r="C108" s="178" t="s">
        <v>209</v>
      </c>
      <c r="D108" s="178" t="s">
        <v>154</v>
      </c>
      <c r="E108" s="179" t="s">
        <v>615</v>
      </c>
      <c r="F108" s="180" t="s">
        <v>616</v>
      </c>
      <c r="G108" s="181" t="s">
        <v>584</v>
      </c>
      <c r="H108" s="182">
        <v>1</v>
      </c>
      <c r="I108" s="183"/>
      <c r="J108" s="184">
        <f>ROUND(I108*H108,2)</f>
        <v>0</v>
      </c>
      <c r="K108" s="180" t="s">
        <v>158</v>
      </c>
      <c r="L108" s="39"/>
      <c r="M108" s="185" t="s">
        <v>19</v>
      </c>
      <c r="N108" s="186" t="s">
        <v>43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585</v>
      </c>
      <c r="AT108" s="189" t="s">
        <v>154</v>
      </c>
      <c r="AU108" s="189" t="s">
        <v>81</v>
      </c>
      <c r="AY108" s="17" t="s">
        <v>152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79</v>
      </c>
      <c r="BK108" s="190">
        <f>ROUND(I108*H108,2)</f>
        <v>0</v>
      </c>
      <c r="BL108" s="17" t="s">
        <v>585</v>
      </c>
      <c r="BM108" s="189" t="s">
        <v>617</v>
      </c>
    </row>
    <row r="109" spans="1:65" s="2" customFormat="1" ht="11.25">
      <c r="A109" s="34"/>
      <c r="B109" s="35"/>
      <c r="C109" s="36"/>
      <c r="D109" s="191" t="s">
        <v>161</v>
      </c>
      <c r="E109" s="36"/>
      <c r="F109" s="192" t="s">
        <v>616</v>
      </c>
      <c r="G109" s="36"/>
      <c r="H109" s="36"/>
      <c r="I109" s="193"/>
      <c r="J109" s="36"/>
      <c r="K109" s="36"/>
      <c r="L109" s="39"/>
      <c r="M109" s="229"/>
      <c r="N109" s="230"/>
      <c r="O109" s="231"/>
      <c r="P109" s="231"/>
      <c r="Q109" s="231"/>
      <c r="R109" s="231"/>
      <c r="S109" s="231"/>
      <c r="T109" s="232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81</v>
      </c>
    </row>
    <row r="110" spans="1:65" s="2" customFormat="1" ht="6.95" customHeight="1">
      <c r="A110" s="34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9"/>
      <c r="M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</sheetData>
  <sheetProtection algorithmName="SHA-512" hashValue="l4NjqY2xZapH9likK08Lbd4T1tleo5uZunie3aM3hUpbyhOQY/C1x0go5ygyhhO5Kx9B7sog3VsENKeSKRxLng==" saltValue="UrznLBCGVyCXjOIKD0+k88AQY89PFJ62yUPw2O0c2kfDENs8+0MBszcjw61tOeMoEu57dEMjPk0r/81nxWcjXw==" spinCount="100000" sheet="1" objects="1" scenarios="1" formatColumns="0" formatRows="0" autoFilter="0"/>
  <autoFilter ref="C87:K10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8"/>
  <sheetViews>
    <sheetView showGridLines="0" topLeftCell="A325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104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117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9" t="str">
        <f>'Rekapitulace zakázky'!K6</f>
        <v>Oprava mostních objektů v úseku Česká Lípa - Jiříkov</v>
      </c>
      <c r="F7" s="360"/>
      <c r="G7" s="360"/>
      <c r="H7" s="360"/>
      <c r="L7" s="20"/>
    </row>
    <row r="8" spans="1:46" s="1" customFormat="1" ht="12" customHeight="1">
      <c r="B8" s="20"/>
      <c r="D8" s="112" t="s">
        <v>118</v>
      </c>
      <c r="L8" s="20"/>
    </row>
    <row r="9" spans="1:46" s="2" customFormat="1" ht="16.5" customHeight="1">
      <c r="A9" s="34"/>
      <c r="B9" s="39"/>
      <c r="C9" s="34"/>
      <c r="D9" s="34"/>
      <c r="E9" s="359" t="s">
        <v>798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120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2" t="s">
        <v>799</v>
      </c>
      <c r="F11" s="361"/>
      <c r="G11" s="361"/>
      <c r="H11" s="361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800</v>
      </c>
      <c r="G14" s="34"/>
      <c r="H14" s="34"/>
      <c r="I14" s="112" t="s">
        <v>23</v>
      </c>
      <c r="J14" s="114" t="str">
        <f>'Rekapitulace zakázky'!AN8</f>
        <v>19. 4. 2021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3" t="str">
        <f>'Rekapitulace zakázky'!E14</f>
        <v>Vyplň údaj</v>
      </c>
      <c r="F20" s="364"/>
      <c r="G20" s="364"/>
      <c r="H20" s="364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5" t="s">
        <v>19</v>
      </c>
      <c r="F29" s="365"/>
      <c r="G29" s="365"/>
      <c r="H29" s="365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ROUND(J94,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ROUND((SUM(BE94:BE317)),  2)</f>
        <v>0</v>
      </c>
      <c r="G35" s="34"/>
      <c r="H35" s="34"/>
      <c r="I35" s="124">
        <v>0.21</v>
      </c>
      <c r="J35" s="123">
        <f>ROUND(((SUM(BE94:BE317))*I35),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ROUND((SUM(BF94:BF317)),  2)</f>
        <v>0</v>
      </c>
      <c r="G36" s="34"/>
      <c r="H36" s="34"/>
      <c r="I36" s="124">
        <v>0.15</v>
      </c>
      <c r="J36" s="123">
        <f>ROUND(((SUM(BF94:BF317))*I36),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ROUND((SUM(BG94:BG317)),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ROUND((SUM(BH94:BH317)),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ROUND((SUM(BI94:BI317)),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6" t="str">
        <f>E7</f>
        <v>Oprava mostních objektů v úseku Česká Lípa - Jiříkov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118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6" t="s">
        <v>798</v>
      </c>
      <c r="F52" s="368"/>
      <c r="G52" s="368"/>
      <c r="H52" s="36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120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0" t="str">
        <f>E11</f>
        <v>2021/03.1 - SO 03 -  M 58,822 stavební část</v>
      </c>
      <c r="F54" s="368"/>
      <c r="G54" s="368"/>
      <c r="H54" s="36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Arnultovice u Nového Boru</v>
      </c>
      <c r="G56" s="36"/>
      <c r="H56" s="36"/>
      <c r="I56" s="29" t="s">
        <v>23</v>
      </c>
      <c r="J56" s="59" t="str">
        <f>IF(J14="","",J14)</f>
        <v>19. 4. 2021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s.o.,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J94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J95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128</v>
      </c>
      <c r="E65" s="148"/>
      <c r="F65" s="148"/>
      <c r="G65" s="148"/>
      <c r="H65" s="148"/>
      <c r="I65" s="148"/>
      <c r="J65" s="149">
        <f>J96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621</v>
      </c>
      <c r="E66" s="148"/>
      <c r="F66" s="148"/>
      <c r="G66" s="148"/>
      <c r="H66" s="148"/>
      <c r="I66" s="148"/>
      <c r="J66" s="149">
        <f>J132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129</v>
      </c>
      <c r="E67" s="148"/>
      <c r="F67" s="148"/>
      <c r="G67" s="148"/>
      <c r="H67" s="148"/>
      <c r="I67" s="148"/>
      <c r="J67" s="149">
        <f>J148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130</v>
      </c>
      <c r="E68" s="148"/>
      <c r="F68" s="148"/>
      <c r="G68" s="148"/>
      <c r="H68" s="148"/>
      <c r="I68" s="148"/>
      <c r="J68" s="149">
        <f>J178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131</v>
      </c>
      <c r="E69" s="148"/>
      <c r="F69" s="148"/>
      <c r="G69" s="148"/>
      <c r="H69" s="148"/>
      <c r="I69" s="148"/>
      <c r="J69" s="149">
        <f>J210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132</v>
      </c>
      <c r="E70" s="148"/>
      <c r="F70" s="148"/>
      <c r="G70" s="148"/>
      <c r="H70" s="148"/>
      <c r="I70" s="148"/>
      <c r="J70" s="149">
        <f>J223</f>
        <v>0</v>
      </c>
      <c r="K70" s="97"/>
      <c r="L70" s="150"/>
    </row>
    <row r="71" spans="1:31" s="10" customFormat="1" ht="14.85" customHeight="1">
      <c r="B71" s="146"/>
      <c r="C71" s="97"/>
      <c r="D71" s="147" t="s">
        <v>133</v>
      </c>
      <c r="E71" s="148"/>
      <c r="F71" s="148"/>
      <c r="G71" s="148"/>
      <c r="H71" s="148"/>
      <c r="I71" s="148"/>
      <c r="J71" s="149">
        <f>J292</f>
        <v>0</v>
      </c>
      <c r="K71" s="97"/>
      <c r="L71" s="150"/>
    </row>
    <row r="72" spans="1:31" s="10" customFormat="1" ht="19.899999999999999" customHeight="1">
      <c r="B72" s="146"/>
      <c r="C72" s="97"/>
      <c r="D72" s="147" t="s">
        <v>134</v>
      </c>
      <c r="E72" s="148"/>
      <c r="F72" s="148"/>
      <c r="G72" s="148"/>
      <c r="H72" s="148"/>
      <c r="I72" s="148"/>
      <c r="J72" s="149">
        <f>J310</f>
        <v>0</v>
      </c>
      <c r="K72" s="97"/>
      <c r="L72" s="150"/>
    </row>
    <row r="73" spans="1:31" s="2" customFormat="1" ht="21.7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pans="1:31" s="2" customFormat="1" ht="6.9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.95" customHeight="1">
      <c r="A79" s="34"/>
      <c r="B79" s="35"/>
      <c r="C79" s="23" t="s">
        <v>137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12" customHeight="1">
      <c r="A81" s="34"/>
      <c r="B81" s="35"/>
      <c r="C81" s="29" t="s">
        <v>16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6.5" customHeight="1">
      <c r="A82" s="34"/>
      <c r="B82" s="35"/>
      <c r="C82" s="36"/>
      <c r="D82" s="36"/>
      <c r="E82" s="366" t="str">
        <f>E7</f>
        <v>Oprava mostních objektů v úseku Česká Lípa - Jiříkov</v>
      </c>
      <c r="F82" s="367"/>
      <c r="G82" s="367"/>
      <c r="H82" s="367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1" customFormat="1" ht="12" customHeight="1">
      <c r="B83" s="21"/>
      <c r="C83" s="29" t="s">
        <v>118</v>
      </c>
      <c r="D83" s="22"/>
      <c r="E83" s="22"/>
      <c r="F83" s="22"/>
      <c r="G83" s="22"/>
      <c r="H83" s="22"/>
      <c r="I83" s="22"/>
      <c r="J83" s="22"/>
      <c r="K83" s="22"/>
      <c r="L83" s="20"/>
    </row>
    <row r="84" spans="1:63" s="2" customFormat="1" ht="16.5" customHeight="1">
      <c r="A84" s="34"/>
      <c r="B84" s="35"/>
      <c r="C84" s="36"/>
      <c r="D84" s="36"/>
      <c r="E84" s="366" t="s">
        <v>798</v>
      </c>
      <c r="F84" s="368"/>
      <c r="G84" s="368"/>
      <c r="H84" s="368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120</v>
      </c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6"/>
      <c r="D86" s="36"/>
      <c r="E86" s="320" t="str">
        <f>E11</f>
        <v>2021/03.1 - SO 03 -  M 58,822 stavební část</v>
      </c>
      <c r="F86" s="368"/>
      <c r="G86" s="368"/>
      <c r="H86" s="368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9" t="s">
        <v>21</v>
      </c>
      <c r="D88" s="36"/>
      <c r="E88" s="36"/>
      <c r="F88" s="27" t="str">
        <f>F14</f>
        <v>Arnultovice u Nového Boru</v>
      </c>
      <c r="G88" s="36"/>
      <c r="H88" s="36"/>
      <c r="I88" s="29" t="s">
        <v>23</v>
      </c>
      <c r="J88" s="59" t="str">
        <f>IF(J14="","",J14)</f>
        <v>19. 4. 2021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5.2" customHeight="1">
      <c r="A90" s="34"/>
      <c r="B90" s="35"/>
      <c r="C90" s="29" t="s">
        <v>25</v>
      </c>
      <c r="D90" s="36"/>
      <c r="E90" s="36"/>
      <c r="F90" s="27" t="str">
        <f>E17</f>
        <v>Správa železnic, s.o., OŘ Hradec Králové</v>
      </c>
      <c r="G90" s="36"/>
      <c r="H90" s="36"/>
      <c r="I90" s="29" t="s">
        <v>33</v>
      </c>
      <c r="J90" s="32" t="str">
        <f>E23</f>
        <v xml:space="preserve"> 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9" t="s">
        <v>31</v>
      </c>
      <c r="D91" s="36"/>
      <c r="E91" s="36"/>
      <c r="F91" s="27" t="str">
        <f>IF(E20="","",E20)</f>
        <v>Vyplň údaj</v>
      </c>
      <c r="G91" s="36"/>
      <c r="H91" s="36"/>
      <c r="I91" s="29" t="s">
        <v>35</v>
      </c>
      <c r="J91" s="32" t="str">
        <f>E26</f>
        <v xml:space="preserve"> 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51"/>
      <c r="B93" s="152"/>
      <c r="C93" s="153" t="s">
        <v>138</v>
      </c>
      <c r="D93" s="154" t="s">
        <v>57</v>
      </c>
      <c r="E93" s="154" t="s">
        <v>53</v>
      </c>
      <c r="F93" s="154" t="s">
        <v>54</v>
      </c>
      <c r="G93" s="154" t="s">
        <v>139</v>
      </c>
      <c r="H93" s="154" t="s">
        <v>140</v>
      </c>
      <c r="I93" s="154" t="s">
        <v>141</v>
      </c>
      <c r="J93" s="154" t="s">
        <v>125</v>
      </c>
      <c r="K93" s="155" t="s">
        <v>142</v>
      </c>
      <c r="L93" s="156"/>
      <c r="M93" s="68" t="s">
        <v>19</v>
      </c>
      <c r="N93" s="69" t="s">
        <v>42</v>
      </c>
      <c r="O93" s="69" t="s">
        <v>143</v>
      </c>
      <c r="P93" s="69" t="s">
        <v>144</v>
      </c>
      <c r="Q93" s="69" t="s">
        <v>145</v>
      </c>
      <c r="R93" s="69" t="s">
        <v>146</v>
      </c>
      <c r="S93" s="69" t="s">
        <v>147</v>
      </c>
      <c r="T93" s="70" t="s">
        <v>148</v>
      </c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</row>
    <row r="94" spans="1:63" s="2" customFormat="1" ht="22.9" customHeight="1">
      <c r="A94" s="34"/>
      <c r="B94" s="35"/>
      <c r="C94" s="75" t="s">
        <v>149</v>
      </c>
      <c r="D94" s="36"/>
      <c r="E94" s="36"/>
      <c r="F94" s="36"/>
      <c r="G94" s="36"/>
      <c r="H94" s="36"/>
      <c r="I94" s="36"/>
      <c r="J94" s="157">
        <f>BK94</f>
        <v>0</v>
      </c>
      <c r="K94" s="36"/>
      <c r="L94" s="39"/>
      <c r="M94" s="71"/>
      <c r="N94" s="158"/>
      <c r="O94" s="72"/>
      <c r="P94" s="159">
        <f>P95</f>
        <v>0</v>
      </c>
      <c r="Q94" s="72"/>
      <c r="R94" s="159">
        <f>R95</f>
        <v>112.48035990511781</v>
      </c>
      <c r="S94" s="72"/>
      <c r="T94" s="160">
        <f>T95</f>
        <v>103.868132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71</v>
      </c>
      <c r="AU94" s="17" t="s">
        <v>126</v>
      </c>
      <c r="BK94" s="161">
        <f>BK95</f>
        <v>0</v>
      </c>
    </row>
    <row r="95" spans="1:63" s="12" customFormat="1" ht="25.9" customHeight="1">
      <c r="B95" s="162"/>
      <c r="C95" s="163"/>
      <c r="D95" s="164" t="s">
        <v>71</v>
      </c>
      <c r="E95" s="165" t="s">
        <v>150</v>
      </c>
      <c r="F95" s="165" t="s">
        <v>151</v>
      </c>
      <c r="G95" s="163"/>
      <c r="H95" s="163"/>
      <c r="I95" s="166"/>
      <c r="J95" s="167">
        <f>BK95</f>
        <v>0</v>
      </c>
      <c r="K95" s="163"/>
      <c r="L95" s="168"/>
      <c r="M95" s="169"/>
      <c r="N95" s="170"/>
      <c r="O95" s="170"/>
      <c r="P95" s="171">
        <f>P96+P132+P148+P178+P210+P223+P310</f>
        <v>0</v>
      </c>
      <c r="Q95" s="170"/>
      <c r="R95" s="171">
        <f>R96+R132+R148+R178+R210+R223+R310</f>
        <v>112.48035990511781</v>
      </c>
      <c r="S95" s="170"/>
      <c r="T95" s="172">
        <f>T96+T132+T148+T178+T210+T223+T310</f>
        <v>103.868132</v>
      </c>
      <c r="AR95" s="173" t="s">
        <v>79</v>
      </c>
      <c r="AT95" s="174" t="s">
        <v>71</v>
      </c>
      <c r="AU95" s="174" t="s">
        <v>72</v>
      </c>
      <c r="AY95" s="173" t="s">
        <v>152</v>
      </c>
      <c r="BK95" s="175">
        <f>BK96+BK132+BK148+BK178+BK210+BK223+BK310</f>
        <v>0</v>
      </c>
    </row>
    <row r="96" spans="1:63" s="12" customFormat="1" ht="22.9" customHeight="1">
      <c r="B96" s="162"/>
      <c r="C96" s="163"/>
      <c r="D96" s="164" t="s">
        <v>71</v>
      </c>
      <c r="E96" s="176" t="s">
        <v>79</v>
      </c>
      <c r="F96" s="176" t="s">
        <v>153</v>
      </c>
      <c r="G96" s="163"/>
      <c r="H96" s="163"/>
      <c r="I96" s="166"/>
      <c r="J96" s="177">
        <f>BK96</f>
        <v>0</v>
      </c>
      <c r="K96" s="163"/>
      <c r="L96" s="168"/>
      <c r="M96" s="169"/>
      <c r="N96" s="170"/>
      <c r="O96" s="170"/>
      <c r="P96" s="171">
        <f>SUM(P97:P131)</f>
        <v>0</v>
      </c>
      <c r="Q96" s="170"/>
      <c r="R96" s="171">
        <f>SUM(R97:R131)</f>
        <v>0.46911667200000001</v>
      </c>
      <c r="S96" s="170"/>
      <c r="T96" s="172">
        <f>SUM(T97:T131)</f>
        <v>1.125</v>
      </c>
      <c r="AR96" s="173" t="s">
        <v>79</v>
      </c>
      <c r="AT96" s="174" t="s">
        <v>71</v>
      </c>
      <c r="AU96" s="174" t="s">
        <v>79</v>
      </c>
      <c r="AY96" s="173" t="s">
        <v>152</v>
      </c>
      <c r="BK96" s="175">
        <f>SUM(BK97:BK131)</f>
        <v>0</v>
      </c>
    </row>
    <row r="97" spans="1:65" s="2" customFormat="1" ht="16.5" customHeight="1">
      <c r="A97" s="34"/>
      <c r="B97" s="35"/>
      <c r="C97" s="178" t="s">
        <v>79</v>
      </c>
      <c r="D97" s="178" t="s">
        <v>154</v>
      </c>
      <c r="E97" s="179" t="s">
        <v>169</v>
      </c>
      <c r="F97" s="180" t="s">
        <v>170</v>
      </c>
      <c r="G97" s="181" t="s">
        <v>157</v>
      </c>
      <c r="H97" s="182">
        <v>317.5</v>
      </c>
      <c r="I97" s="183"/>
      <c r="J97" s="184">
        <f>ROUND(I97*H97,2)</f>
        <v>0</v>
      </c>
      <c r="K97" s="180" t="s">
        <v>158</v>
      </c>
      <c r="L97" s="39"/>
      <c r="M97" s="185" t="s">
        <v>19</v>
      </c>
      <c r="N97" s="186" t="s">
        <v>43</v>
      </c>
      <c r="O97" s="64"/>
      <c r="P97" s="187">
        <f>O97*H97</f>
        <v>0</v>
      </c>
      <c r="Q97" s="187">
        <v>9.0000000000000006E-5</v>
      </c>
      <c r="R97" s="187">
        <f>Q97*H97</f>
        <v>2.8575000000000003E-2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159</v>
      </c>
      <c r="AT97" s="189" t="s">
        <v>154</v>
      </c>
      <c r="AU97" s="189" t="s">
        <v>81</v>
      </c>
      <c r="AY97" s="17" t="s">
        <v>152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159</v>
      </c>
      <c r="BM97" s="189" t="s">
        <v>801</v>
      </c>
    </row>
    <row r="98" spans="1:65" s="2" customFormat="1" ht="19.5">
      <c r="A98" s="34"/>
      <c r="B98" s="35"/>
      <c r="C98" s="36"/>
      <c r="D98" s="191" t="s">
        <v>161</v>
      </c>
      <c r="E98" s="36"/>
      <c r="F98" s="192" t="s">
        <v>172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161</v>
      </c>
      <c r="AU98" s="17" t="s">
        <v>81</v>
      </c>
    </row>
    <row r="99" spans="1:65" s="2" customFormat="1" ht="33" customHeight="1">
      <c r="A99" s="34"/>
      <c r="B99" s="35"/>
      <c r="C99" s="178" t="s">
        <v>81</v>
      </c>
      <c r="D99" s="178" t="s">
        <v>154</v>
      </c>
      <c r="E99" s="179" t="s">
        <v>155</v>
      </c>
      <c r="F99" s="180" t="s">
        <v>156</v>
      </c>
      <c r="G99" s="181" t="s">
        <v>157</v>
      </c>
      <c r="H99" s="182">
        <v>317.5</v>
      </c>
      <c r="I99" s="183"/>
      <c r="J99" s="184">
        <f>ROUND(I99*H99,2)</f>
        <v>0</v>
      </c>
      <c r="K99" s="180" t="s">
        <v>158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159</v>
      </c>
      <c r="AT99" s="189" t="s">
        <v>154</v>
      </c>
      <c r="AU99" s="189" t="s">
        <v>81</v>
      </c>
      <c r="AY99" s="17" t="s">
        <v>152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159</v>
      </c>
      <c r="BM99" s="189" t="s">
        <v>802</v>
      </c>
    </row>
    <row r="100" spans="1:65" s="2" customFormat="1" ht="29.25">
      <c r="A100" s="34"/>
      <c r="B100" s="35"/>
      <c r="C100" s="36"/>
      <c r="D100" s="191" t="s">
        <v>161</v>
      </c>
      <c r="E100" s="36"/>
      <c r="F100" s="192" t="s">
        <v>162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81</v>
      </c>
    </row>
    <row r="101" spans="1:65" s="2" customFormat="1" ht="19.5">
      <c r="A101" s="34"/>
      <c r="B101" s="35"/>
      <c r="C101" s="36"/>
      <c r="D101" s="191" t="s">
        <v>163</v>
      </c>
      <c r="E101" s="36"/>
      <c r="F101" s="196" t="s">
        <v>803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163</v>
      </c>
      <c r="AU101" s="17" t="s">
        <v>81</v>
      </c>
    </row>
    <row r="102" spans="1:65" s="13" customFormat="1" ht="11.25">
      <c r="B102" s="197"/>
      <c r="C102" s="198"/>
      <c r="D102" s="191" t="s">
        <v>165</v>
      </c>
      <c r="E102" s="199" t="s">
        <v>19</v>
      </c>
      <c r="F102" s="200" t="s">
        <v>804</v>
      </c>
      <c r="G102" s="198"/>
      <c r="H102" s="201">
        <v>225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165</v>
      </c>
      <c r="AU102" s="207" t="s">
        <v>81</v>
      </c>
      <c r="AV102" s="13" t="s">
        <v>81</v>
      </c>
      <c r="AW102" s="13" t="s">
        <v>34</v>
      </c>
      <c r="AX102" s="13" t="s">
        <v>72</v>
      </c>
      <c r="AY102" s="207" t="s">
        <v>152</v>
      </c>
    </row>
    <row r="103" spans="1:65" s="13" customFormat="1" ht="11.25">
      <c r="B103" s="197"/>
      <c r="C103" s="198"/>
      <c r="D103" s="191" t="s">
        <v>165</v>
      </c>
      <c r="E103" s="199" t="s">
        <v>19</v>
      </c>
      <c r="F103" s="200" t="s">
        <v>805</v>
      </c>
      <c r="G103" s="198"/>
      <c r="H103" s="201">
        <v>92.5</v>
      </c>
      <c r="I103" s="202"/>
      <c r="J103" s="198"/>
      <c r="K103" s="198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165</v>
      </c>
      <c r="AU103" s="207" t="s">
        <v>81</v>
      </c>
      <c r="AV103" s="13" t="s">
        <v>81</v>
      </c>
      <c r="AW103" s="13" t="s">
        <v>34</v>
      </c>
      <c r="AX103" s="13" t="s">
        <v>72</v>
      </c>
      <c r="AY103" s="207" t="s">
        <v>152</v>
      </c>
    </row>
    <row r="104" spans="1:65" s="14" customFormat="1" ht="11.25">
      <c r="B104" s="208"/>
      <c r="C104" s="209"/>
      <c r="D104" s="191" t="s">
        <v>165</v>
      </c>
      <c r="E104" s="210" t="s">
        <v>19</v>
      </c>
      <c r="F104" s="211" t="s">
        <v>168</v>
      </c>
      <c r="G104" s="209"/>
      <c r="H104" s="212">
        <v>317.5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165</v>
      </c>
      <c r="AU104" s="218" t="s">
        <v>81</v>
      </c>
      <c r="AV104" s="14" t="s">
        <v>159</v>
      </c>
      <c r="AW104" s="14" t="s">
        <v>34</v>
      </c>
      <c r="AX104" s="14" t="s">
        <v>79</v>
      </c>
      <c r="AY104" s="218" t="s">
        <v>152</v>
      </c>
    </row>
    <row r="105" spans="1:65" s="2" customFormat="1" ht="24">
      <c r="A105" s="34"/>
      <c r="B105" s="35"/>
      <c r="C105" s="178" t="s">
        <v>173</v>
      </c>
      <c r="D105" s="178" t="s">
        <v>154</v>
      </c>
      <c r="E105" s="179" t="s">
        <v>626</v>
      </c>
      <c r="F105" s="180" t="s">
        <v>627</v>
      </c>
      <c r="G105" s="181" t="s">
        <v>176</v>
      </c>
      <c r="H105" s="182">
        <v>5</v>
      </c>
      <c r="I105" s="183"/>
      <c r="J105" s="184">
        <f>ROUND(I105*H105,2)</f>
        <v>0</v>
      </c>
      <c r="K105" s="180" t="s">
        <v>158</v>
      </c>
      <c r="L105" s="39"/>
      <c r="M105" s="185" t="s">
        <v>19</v>
      </c>
      <c r="N105" s="186" t="s">
        <v>43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159</v>
      </c>
      <c r="AT105" s="189" t="s">
        <v>154</v>
      </c>
      <c r="AU105" s="189" t="s">
        <v>81</v>
      </c>
      <c r="AY105" s="17" t="s">
        <v>152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159</v>
      </c>
      <c r="BM105" s="189" t="s">
        <v>806</v>
      </c>
    </row>
    <row r="106" spans="1:65" s="2" customFormat="1" ht="19.5">
      <c r="A106" s="34"/>
      <c r="B106" s="35"/>
      <c r="C106" s="36"/>
      <c r="D106" s="191" t="s">
        <v>161</v>
      </c>
      <c r="E106" s="36"/>
      <c r="F106" s="192" t="s">
        <v>629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161</v>
      </c>
      <c r="AU106" s="17" t="s">
        <v>81</v>
      </c>
    </row>
    <row r="107" spans="1:65" s="2" customFormat="1" ht="24">
      <c r="A107" s="34"/>
      <c r="B107" s="35"/>
      <c r="C107" s="178" t="s">
        <v>159</v>
      </c>
      <c r="D107" s="178" t="s">
        <v>154</v>
      </c>
      <c r="E107" s="179" t="s">
        <v>174</v>
      </c>
      <c r="F107" s="180" t="s">
        <v>175</v>
      </c>
      <c r="G107" s="181" t="s">
        <v>176</v>
      </c>
      <c r="H107" s="182">
        <v>10</v>
      </c>
      <c r="I107" s="183"/>
      <c r="J107" s="184">
        <f>ROUND(I107*H107,2)</f>
        <v>0</v>
      </c>
      <c r="K107" s="180" t="s">
        <v>158</v>
      </c>
      <c r="L107" s="39"/>
      <c r="M107" s="185" t="s">
        <v>19</v>
      </c>
      <c r="N107" s="186" t="s">
        <v>43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159</v>
      </c>
      <c r="AT107" s="189" t="s">
        <v>154</v>
      </c>
      <c r="AU107" s="189" t="s">
        <v>81</v>
      </c>
      <c r="AY107" s="17" t="s">
        <v>152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79</v>
      </c>
      <c r="BK107" s="190">
        <f>ROUND(I107*H107,2)</f>
        <v>0</v>
      </c>
      <c r="BL107" s="17" t="s">
        <v>159</v>
      </c>
      <c r="BM107" s="189" t="s">
        <v>177</v>
      </c>
    </row>
    <row r="108" spans="1:65" s="2" customFormat="1" ht="19.5">
      <c r="A108" s="34"/>
      <c r="B108" s="35"/>
      <c r="C108" s="36"/>
      <c r="D108" s="191" t="s">
        <v>161</v>
      </c>
      <c r="E108" s="36"/>
      <c r="F108" s="192" t="s">
        <v>178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161</v>
      </c>
      <c r="AU108" s="17" t="s">
        <v>81</v>
      </c>
    </row>
    <row r="109" spans="1:65" s="2" customFormat="1" ht="19.5">
      <c r="A109" s="34"/>
      <c r="B109" s="35"/>
      <c r="C109" s="36"/>
      <c r="D109" s="191" t="s">
        <v>163</v>
      </c>
      <c r="E109" s="36"/>
      <c r="F109" s="196" t="s">
        <v>807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163</v>
      </c>
      <c r="AU109" s="17" t="s">
        <v>81</v>
      </c>
    </row>
    <row r="110" spans="1:65" s="2" customFormat="1" ht="16.5" customHeight="1">
      <c r="A110" s="34"/>
      <c r="B110" s="35"/>
      <c r="C110" s="178" t="s">
        <v>185</v>
      </c>
      <c r="D110" s="178" t="s">
        <v>154</v>
      </c>
      <c r="E110" s="179" t="s">
        <v>180</v>
      </c>
      <c r="F110" s="180" t="s">
        <v>181</v>
      </c>
      <c r="G110" s="181" t="s">
        <v>182</v>
      </c>
      <c r="H110" s="182">
        <v>20</v>
      </c>
      <c r="I110" s="183"/>
      <c r="J110" s="184">
        <f>ROUND(I110*H110,2)</f>
        <v>0</v>
      </c>
      <c r="K110" s="180" t="s">
        <v>158</v>
      </c>
      <c r="L110" s="39"/>
      <c r="M110" s="185" t="s">
        <v>19</v>
      </c>
      <c r="N110" s="186" t="s">
        <v>43</v>
      </c>
      <c r="O110" s="64"/>
      <c r="P110" s="187">
        <f>O110*H110</f>
        <v>0</v>
      </c>
      <c r="Q110" s="187">
        <v>2.19291816E-2</v>
      </c>
      <c r="R110" s="187">
        <f>Q110*H110</f>
        <v>0.438583632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159</v>
      </c>
      <c r="AT110" s="189" t="s">
        <v>154</v>
      </c>
      <c r="AU110" s="189" t="s">
        <v>81</v>
      </c>
      <c r="AY110" s="17" t="s">
        <v>152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159</v>
      </c>
      <c r="BM110" s="189" t="s">
        <v>808</v>
      </c>
    </row>
    <row r="111" spans="1:65" s="2" customFormat="1" ht="11.25">
      <c r="A111" s="34"/>
      <c r="B111" s="35"/>
      <c r="C111" s="36"/>
      <c r="D111" s="191" t="s">
        <v>161</v>
      </c>
      <c r="E111" s="36"/>
      <c r="F111" s="192" t="s">
        <v>184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161</v>
      </c>
      <c r="AU111" s="17" t="s">
        <v>81</v>
      </c>
    </row>
    <row r="112" spans="1:65" s="2" customFormat="1" ht="24">
      <c r="A112" s="34"/>
      <c r="B112" s="35"/>
      <c r="C112" s="178" t="s">
        <v>191</v>
      </c>
      <c r="D112" s="178" t="s">
        <v>154</v>
      </c>
      <c r="E112" s="179" t="s">
        <v>186</v>
      </c>
      <c r="F112" s="180" t="s">
        <v>187</v>
      </c>
      <c r="G112" s="181" t="s">
        <v>188</v>
      </c>
      <c r="H112" s="182">
        <v>48</v>
      </c>
      <c r="I112" s="183"/>
      <c r="J112" s="184">
        <f>ROUND(I112*H112,2)</f>
        <v>0</v>
      </c>
      <c r="K112" s="180" t="s">
        <v>158</v>
      </c>
      <c r="L112" s="39"/>
      <c r="M112" s="185" t="s">
        <v>19</v>
      </c>
      <c r="N112" s="186" t="s">
        <v>43</v>
      </c>
      <c r="O112" s="64"/>
      <c r="P112" s="187">
        <f>O112*H112</f>
        <v>0</v>
      </c>
      <c r="Q112" s="187">
        <v>4.0792499999999999E-5</v>
      </c>
      <c r="R112" s="187">
        <f>Q112*H112</f>
        <v>1.9580399999999999E-3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159</v>
      </c>
      <c r="AT112" s="189" t="s">
        <v>154</v>
      </c>
      <c r="AU112" s="189" t="s">
        <v>81</v>
      </c>
      <c r="AY112" s="17" t="s">
        <v>152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79</v>
      </c>
      <c r="BK112" s="190">
        <f>ROUND(I112*H112,2)</f>
        <v>0</v>
      </c>
      <c r="BL112" s="17" t="s">
        <v>159</v>
      </c>
      <c r="BM112" s="189" t="s">
        <v>809</v>
      </c>
    </row>
    <row r="113" spans="1:65" s="2" customFormat="1" ht="19.5">
      <c r="A113" s="34"/>
      <c r="B113" s="35"/>
      <c r="C113" s="36"/>
      <c r="D113" s="191" t="s">
        <v>161</v>
      </c>
      <c r="E113" s="36"/>
      <c r="F113" s="192" t="s">
        <v>190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161</v>
      </c>
      <c r="AU113" s="17" t="s">
        <v>81</v>
      </c>
    </row>
    <row r="114" spans="1:65" s="2" customFormat="1" ht="24">
      <c r="A114" s="34"/>
      <c r="B114" s="35"/>
      <c r="C114" s="178" t="s">
        <v>197</v>
      </c>
      <c r="D114" s="178" t="s">
        <v>154</v>
      </c>
      <c r="E114" s="179" t="s">
        <v>215</v>
      </c>
      <c r="F114" s="180" t="s">
        <v>216</v>
      </c>
      <c r="G114" s="181" t="s">
        <v>200</v>
      </c>
      <c r="H114" s="182">
        <v>5.28</v>
      </c>
      <c r="I114" s="183"/>
      <c r="J114" s="184">
        <f>ROUND(I114*H114,2)</f>
        <v>0</v>
      </c>
      <c r="K114" s="180" t="s">
        <v>158</v>
      </c>
      <c r="L114" s="39"/>
      <c r="M114" s="185" t="s">
        <v>19</v>
      </c>
      <c r="N114" s="186" t="s">
        <v>43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159</v>
      </c>
      <c r="AT114" s="189" t="s">
        <v>154</v>
      </c>
      <c r="AU114" s="189" t="s">
        <v>81</v>
      </c>
      <c r="AY114" s="17" t="s">
        <v>152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79</v>
      </c>
      <c r="BK114" s="190">
        <f>ROUND(I114*H114,2)</f>
        <v>0</v>
      </c>
      <c r="BL114" s="17" t="s">
        <v>159</v>
      </c>
      <c r="BM114" s="189" t="s">
        <v>810</v>
      </c>
    </row>
    <row r="115" spans="1:65" s="2" customFormat="1" ht="29.25">
      <c r="A115" s="34"/>
      <c r="B115" s="35"/>
      <c r="C115" s="36"/>
      <c r="D115" s="191" t="s">
        <v>161</v>
      </c>
      <c r="E115" s="36"/>
      <c r="F115" s="192" t="s">
        <v>218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161</v>
      </c>
      <c r="AU115" s="17" t="s">
        <v>81</v>
      </c>
    </row>
    <row r="116" spans="1:65" s="2" customFormat="1" ht="19.5">
      <c r="A116" s="34"/>
      <c r="B116" s="35"/>
      <c r="C116" s="36"/>
      <c r="D116" s="191" t="s">
        <v>163</v>
      </c>
      <c r="E116" s="36"/>
      <c r="F116" s="196" t="s">
        <v>219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163</v>
      </c>
      <c r="AU116" s="17" t="s">
        <v>81</v>
      </c>
    </row>
    <row r="117" spans="1:65" s="13" customFormat="1" ht="11.25">
      <c r="B117" s="197"/>
      <c r="C117" s="198"/>
      <c r="D117" s="191" t="s">
        <v>165</v>
      </c>
      <c r="E117" s="199" t="s">
        <v>19</v>
      </c>
      <c r="F117" s="200" t="s">
        <v>811</v>
      </c>
      <c r="G117" s="198"/>
      <c r="H117" s="201">
        <v>5.28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165</v>
      </c>
      <c r="AU117" s="207" t="s">
        <v>81</v>
      </c>
      <c r="AV117" s="13" t="s">
        <v>81</v>
      </c>
      <c r="AW117" s="13" t="s">
        <v>34</v>
      </c>
      <c r="AX117" s="13" t="s">
        <v>72</v>
      </c>
      <c r="AY117" s="207" t="s">
        <v>152</v>
      </c>
    </row>
    <row r="118" spans="1:65" s="14" customFormat="1" ht="11.25">
      <c r="B118" s="208"/>
      <c r="C118" s="209"/>
      <c r="D118" s="191" t="s">
        <v>165</v>
      </c>
      <c r="E118" s="210" t="s">
        <v>19</v>
      </c>
      <c r="F118" s="211" t="s">
        <v>168</v>
      </c>
      <c r="G118" s="209"/>
      <c r="H118" s="212">
        <v>5.28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165</v>
      </c>
      <c r="AU118" s="218" t="s">
        <v>81</v>
      </c>
      <c r="AV118" s="14" t="s">
        <v>159</v>
      </c>
      <c r="AW118" s="14" t="s">
        <v>34</v>
      </c>
      <c r="AX118" s="14" t="s">
        <v>79</v>
      </c>
      <c r="AY118" s="218" t="s">
        <v>152</v>
      </c>
    </row>
    <row r="119" spans="1:65" s="2" customFormat="1" ht="21.75" customHeight="1">
      <c r="A119" s="34"/>
      <c r="B119" s="35"/>
      <c r="C119" s="178" t="s">
        <v>204</v>
      </c>
      <c r="D119" s="178" t="s">
        <v>154</v>
      </c>
      <c r="E119" s="179" t="s">
        <v>198</v>
      </c>
      <c r="F119" s="180" t="s">
        <v>199</v>
      </c>
      <c r="G119" s="181" t="s">
        <v>200</v>
      </c>
      <c r="H119" s="182">
        <v>2</v>
      </c>
      <c r="I119" s="183"/>
      <c r="J119" s="184">
        <f>ROUND(I119*H119,2)</f>
        <v>0</v>
      </c>
      <c r="K119" s="180" t="s">
        <v>158</v>
      </c>
      <c r="L119" s="39"/>
      <c r="M119" s="185" t="s">
        <v>19</v>
      </c>
      <c r="N119" s="186" t="s">
        <v>43</v>
      </c>
      <c r="O119" s="64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159</v>
      </c>
      <c r="AT119" s="189" t="s">
        <v>154</v>
      </c>
      <c r="AU119" s="189" t="s">
        <v>81</v>
      </c>
      <c r="AY119" s="17" t="s">
        <v>152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79</v>
      </c>
      <c r="BK119" s="190">
        <f>ROUND(I119*H119,2)</f>
        <v>0</v>
      </c>
      <c r="BL119" s="17" t="s">
        <v>159</v>
      </c>
      <c r="BM119" s="189" t="s">
        <v>812</v>
      </c>
    </row>
    <row r="120" spans="1:65" s="2" customFormat="1" ht="29.25">
      <c r="A120" s="34"/>
      <c r="B120" s="35"/>
      <c r="C120" s="36"/>
      <c r="D120" s="191" t="s">
        <v>161</v>
      </c>
      <c r="E120" s="36"/>
      <c r="F120" s="192" t="s">
        <v>202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161</v>
      </c>
      <c r="AU120" s="17" t="s">
        <v>81</v>
      </c>
    </row>
    <row r="121" spans="1:65" s="2" customFormat="1" ht="19.5">
      <c r="A121" s="34"/>
      <c r="B121" s="35"/>
      <c r="C121" s="36"/>
      <c r="D121" s="191" t="s">
        <v>163</v>
      </c>
      <c r="E121" s="36"/>
      <c r="F121" s="196" t="s">
        <v>203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163</v>
      </c>
      <c r="AU121" s="17" t="s">
        <v>81</v>
      </c>
    </row>
    <row r="122" spans="1:65" s="2" customFormat="1" ht="24">
      <c r="A122" s="34"/>
      <c r="B122" s="35"/>
      <c r="C122" s="178" t="s">
        <v>209</v>
      </c>
      <c r="D122" s="178" t="s">
        <v>154</v>
      </c>
      <c r="E122" s="179" t="s">
        <v>205</v>
      </c>
      <c r="F122" s="180" t="s">
        <v>206</v>
      </c>
      <c r="G122" s="181" t="s">
        <v>200</v>
      </c>
      <c r="H122" s="182">
        <v>2</v>
      </c>
      <c r="I122" s="183"/>
      <c r="J122" s="184">
        <f>ROUND(I122*H122,2)</f>
        <v>0</v>
      </c>
      <c r="K122" s="180" t="s">
        <v>158</v>
      </c>
      <c r="L122" s="39"/>
      <c r="M122" s="185" t="s">
        <v>19</v>
      </c>
      <c r="N122" s="186" t="s">
        <v>43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159</v>
      </c>
      <c r="AT122" s="189" t="s">
        <v>154</v>
      </c>
      <c r="AU122" s="189" t="s">
        <v>81</v>
      </c>
      <c r="AY122" s="17" t="s">
        <v>152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159</v>
      </c>
      <c r="BM122" s="189" t="s">
        <v>813</v>
      </c>
    </row>
    <row r="123" spans="1:65" s="2" customFormat="1" ht="29.25">
      <c r="A123" s="34"/>
      <c r="B123" s="35"/>
      <c r="C123" s="36"/>
      <c r="D123" s="191" t="s">
        <v>161</v>
      </c>
      <c r="E123" s="36"/>
      <c r="F123" s="192" t="s">
        <v>208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161</v>
      </c>
      <c r="AU123" s="17" t="s">
        <v>81</v>
      </c>
    </row>
    <row r="124" spans="1:65" s="2" customFormat="1" ht="24">
      <c r="A124" s="34"/>
      <c r="B124" s="35"/>
      <c r="C124" s="178" t="s">
        <v>214</v>
      </c>
      <c r="D124" s="178" t="s">
        <v>154</v>
      </c>
      <c r="E124" s="179" t="s">
        <v>229</v>
      </c>
      <c r="F124" s="180" t="s">
        <v>230</v>
      </c>
      <c r="G124" s="181" t="s">
        <v>200</v>
      </c>
      <c r="H124" s="182">
        <v>11.25</v>
      </c>
      <c r="I124" s="183"/>
      <c r="J124" s="184">
        <f>ROUND(I124*H124,2)</f>
        <v>0</v>
      </c>
      <c r="K124" s="180" t="s">
        <v>158</v>
      </c>
      <c r="L124" s="39"/>
      <c r="M124" s="185" t="s">
        <v>19</v>
      </c>
      <c r="N124" s="186" t="s">
        <v>43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0.1</v>
      </c>
      <c r="T124" s="188">
        <f>S124*H124</f>
        <v>1.125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159</v>
      </c>
      <c r="AT124" s="189" t="s">
        <v>154</v>
      </c>
      <c r="AU124" s="189" t="s">
        <v>81</v>
      </c>
      <c r="AY124" s="17" t="s">
        <v>152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79</v>
      </c>
      <c r="BK124" s="190">
        <f>ROUND(I124*H124,2)</f>
        <v>0</v>
      </c>
      <c r="BL124" s="17" t="s">
        <v>159</v>
      </c>
      <c r="BM124" s="189" t="s">
        <v>231</v>
      </c>
    </row>
    <row r="125" spans="1:65" s="2" customFormat="1" ht="19.5">
      <c r="A125" s="34"/>
      <c r="B125" s="35"/>
      <c r="C125" s="36"/>
      <c r="D125" s="191" t="s">
        <v>161</v>
      </c>
      <c r="E125" s="36"/>
      <c r="F125" s="192" t="s">
        <v>230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161</v>
      </c>
      <c r="AU125" s="17" t="s">
        <v>81</v>
      </c>
    </row>
    <row r="126" spans="1:65" s="2" customFormat="1" ht="19.5">
      <c r="A126" s="34"/>
      <c r="B126" s="35"/>
      <c r="C126" s="36"/>
      <c r="D126" s="191" t="s">
        <v>163</v>
      </c>
      <c r="E126" s="36"/>
      <c r="F126" s="196" t="s">
        <v>814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163</v>
      </c>
      <c r="AU126" s="17" t="s">
        <v>81</v>
      </c>
    </row>
    <row r="127" spans="1:65" s="13" customFormat="1" ht="11.25">
      <c r="B127" s="197"/>
      <c r="C127" s="198"/>
      <c r="D127" s="191" t="s">
        <v>165</v>
      </c>
      <c r="E127" s="199" t="s">
        <v>19</v>
      </c>
      <c r="F127" s="200" t="s">
        <v>815</v>
      </c>
      <c r="G127" s="198"/>
      <c r="H127" s="201">
        <v>11.25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165</v>
      </c>
      <c r="AU127" s="207" t="s">
        <v>81</v>
      </c>
      <c r="AV127" s="13" t="s">
        <v>81</v>
      </c>
      <c r="AW127" s="13" t="s">
        <v>34</v>
      </c>
      <c r="AX127" s="13" t="s">
        <v>72</v>
      </c>
      <c r="AY127" s="207" t="s">
        <v>152</v>
      </c>
    </row>
    <row r="128" spans="1:65" s="14" customFormat="1" ht="11.25">
      <c r="B128" s="208"/>
      <c r="C128" s="209"/>
      <c r="D128" s="191" t="s">
        <v>165</v>
      </c>
      <c r="E128" s="210" t="s">
        <v>19</v>
      </c>
      <c r="F128" s="211" t="s">
        <v>168</v>
      </c>
      <c r="G128" s="209"/>
      <c r="H128" s="212">
        <v>11.25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165</v>
      </c>
      <c r="AU128" s="218" t="s">
        <v>81</v>
      </c>
      <c r="AV128" s="14" t="s">
        <v>159</v>
      </c>
      <c r="AW128" s="14" t="s">
        <v>34</v>
      </c>
      <c r="AX128" s="14" t="s">
        <v>79</v>
      </c>
      <c r="AY128" s="218" t="s">
        <v>152</v>
      </c>
    </row>
    <row r="129" spans="1:65" s="2" customFormat="1" ht="24">
      <c r="A129" s="34"/>
      <c r="B129" s="35"/>
      <c r="C129" s="178" t="s">
        <v>223</v>
      </c>
      <c r="D129" s="178" t="s">
        <v>154</v>
      </c>
      <c r="E129" s="179" t="s">
        <v>237</v>
      </c>
      <c r="F129" s="180" t="s">
        <v>238</v>
      </c>
      <c r="G129" s="181" t="s">
        <v>157</v>
      </c>
      <c r="H129" s="182">
        <v>75</v>
      </c>
      <c r="I129" s="183"/>
      <c r="J129" s="184">
        <f>ROUND(I129*H129,2)</f>
        <v>0</v>
      </c>
      <c r="K129" s="180" t="s">
        <v>158</v>
      </c>
      <c r="L129" s="39"/>
      <c r="M129" s="185" t="s">
        <v>19</v>
      </c>
      <c r="N129" s="186" t="s">
        <v>43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159</v>
      </c>
      <c r="AT129" s="189" t="s">
        <v>154</v>
      </c>
      <c r="AU129" s="189" t="s">
        <v>81</v>
      </c>
      <c r="AY129" s="17" t="s">
        <v>152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79</v>
      </c>
      <c r="BK129" s="190">
        <f>ROUND(I129*H129,2)</f>
        <v>0</v>
      </c>
      <c r="BL129" s="17" t="s">
        <v>159</v>
      </c>
      <c r="BM129" s="189" t="s">
        <v>816</v>
      </c>
    </row>
    <row r="130" spans="1:65" s="2" customFormat="1" ht="19.5">
      <c r="A130" s="34"/>
      <c r="B130" s="35"/>
      <c r="C130" s="36"/>
      <c r="D130" s="191" t="s">
        <v>161</v>
      </c>
      <c r="E130" s="36"/>
      <c r="F130" s="192" t="s">
        <v>240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81</v>
      </c>
    </row>
    <row r="131" spans="1:65" s="13" customFormat="1" ht="11.25">
      <c r="B131" s="197"/>
      <c r="C131" s="198"/>
      <c r="D131" s="191" t="s">
        <v>165</v>
      </c>
      <c r="E131" s="199" t="s">
        <v>19</v>
      </c>
      <c r="F131" s="200" t="s">
        <v>817</v>
      </c>
      <c r="G131" s="198"/>
      <c r="H131" s="201">
        <v>75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165</v>
      </c>
      <c r="AU131" s="207" t="s">
        <v>81</v>
      </c>
      <c r="AV131" s="13" t="s">
        <v>81</v>
      </c>
      <c r="AW131" s="13" t="s">
        <v>34</v>
      </c>
      <c r="AX131" s="13" t="s">
        <v>79</v>
      </c>
      <c r="AY131" s="207" t="s">
        <v>152</v>
      </c>
    </row>
    <row r="132" spans="1:65" s="12" customFormat="1" ht="22.9" customHeight="1">
      <c r="B132" s="162"/>
      <c r="C132" s="163"/>
      <c r="D132" s="164" t="s">
        <v>71</v>
      </c>
      <c r="E132" s="176" t="s">
        <v>81</v>
      </c>
      <c r="F132" s="176" t="s">
        <v>654</v>
      </c>
      <c r="G132" s="163"/>
      <c r="H132" s="163"/>
      <c r="I132" s="166"/>
      <c r="J132" s="177">
        <f>BK132</f>
        <v>0</v>
      </c>
      <c r="K132" s="163"/>
      <c r="L132" s="168"/>
      <c r="M132" s="169"/>
      <c r="N132" s="170"/>
      <c r="O132" s="170"/>
      <c r="P132" s="171">
        <f>SUM(P133:P147)</f>
        <v>0</v>
      </c>
      <c r="Q132" s="170"/>
      <c r="R132" s="171">
        <f>SUM(R133:R147)</f>
        <v>4.1465832584767996</v>
      </c>
      <c r="S132" s="170"/>
      <c r="T132" s="172">
        <f>SUM(T133:T147)</f>
        <v>0.14346999999999999</v>
      </c>
      <c r="AR132" s="173" t="s">
        <v>79</v>
      </c>
      <c r="AT132" s="174" t="s">
        <v>71</v>
      </c>
      <c r="AU132" s="174" t="s">
        <v>79</v>
      </c>
      <c r="AY132" s="173" t="s">
        <v>152</v>
      </c>
      <c r="BK132" s="175">
        <f>SUM(BK133:BK147)</f>
        <v>0</v>
      </c>
    </row>
    <row r="133" spans="1:65" s="2" customFormat="1" ht="24">
      <c r="A133" s="34"/>
      <c r="B133" s="35"/>
      <c r="C133" s="178" t="s">
        <v>228</v>
      </c>
      <c r="D133" s="178" t="s">
        <v>154</v>
      </c>
      <c r="E133" s="179" t="s">
        <v>731</v>
      </c>
      <c r="F133" s="180" t="s">
        <v>732</v>
      </c>
      <c r="G133" s="181" t="s">
        <v>188</v>
      </c>
      <c r="H133" s="182">
        <v>20.495999999999999</v>
      </c>
      <c r="I133" s="183"/>
      <c r="J133" s="184">
        <f>ROUND(I133*H133,2)</f>
        <v>0</v>
      </c>
      <c r="K133" s="180" t="s">
        <v>158</v>
      </c>
      <c r="L133" s="39"/>
      <c r="M133" s="185" t="s">
        <v>19</v>
      </c>
      <c r="N133" s="186" t="s">
        <v>43</v>
      </c>
      <c r="O133" s="64"/>
      <c r="P133" s="187">
        <f>O133*H133</f>
        <v>0</v>
      </c>
      <c r="Q133" s="187">
        <v>6.2890800000000004E-5</v>
      </c>
      <c r="R133" s="187">
        <f>Q133*H133</f>
        <v>1.2890098368E-3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159</v>
      </c>
      <c r="AT133" s="189" t="s">
        <v>154</v>
      </c>
      <c r="AU133" s="189" t="s">
        <v>81</v>
      </c>
      <c r="AY133" s="17" t="s">
        <v>152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79</v>
      </c>
      <c r="BK133" s="190">
        <f>ROUND(I133*H133,2)</f>
        <v>0</v>
      </c>
      <c r="BL133" s="17" t="s">
        <v>159</v>
      </c>
      <c r="BM133" s="189" t="s">
        <v>818</v>
      </c>
    </row>
    <row r="134" spans="1:65" s="2" customFormat="1" ht="19.5">
      <c r="A134" s="34"/>
      <c r="B134" s="35"/>
      <c r="C134" s="36"/>
      <c r="D134" s="191" t="s">
        <v>161</v>
      </c>
      <c r="E134" s="36"/>
      <c r="F134" s="192" t="s">
        <v>734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161</v>
      </c>
      <c r="AU134" s="17" t="s">
        <v>81</v>
      </c>
    </row>
    <row r="135" spans="1:65" s="2" customFormat="1" ht="19.5">
      <c r="A135" s="34"/>
      <c r="B135" s="35"/>
      <c r="C135" s="36"/>
      <c r="D135" s="191" t="s">
        <v>163</v>
      </c>
      <c r="E135" s="36"/>
      <c r="F135" s="196" t="s">
        <v>735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163</v>
      </c>
      <c r="AU135" s="17" t="s">
        <v>81</v>
      </c>
    </row>
    <row r="136" spans="1:65" s="13" customFormat="1" ht="11.25">
      <c r="B136" s="197"/>
      <c r="C136" s="198"/>
      <c r="D136" s="191" t="s">
        <v>165</v>
      </c>
      <c r="E136" s="199" t="s">
        <v>19</v>
      </c>
      <c r="F136" s="200" t="s">
        <v>819</v>
      </c>
      <c r="G136" s="198"/>
      <c r="H136" s="201">
        <v>40.991999999999997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165</v>
      </c>
      <c r="AU136" s="207" t="s">
        <v>81</v>
      </c>
      <c r="AV136" s="13" t="s">
        <v>81</v>
      </c>
      <c r="AW136" s="13" t="s">
        <v>34</v>
      </c>
      <c r="AX136" s="13" t="s">
        <v>79</v>
      </c>
      <c r="AY136" s="207" t="s">
        <v>152</v>
      </c>
    </row>
    <row r="137" spans="1:65" s="13" customFormat="1" ht="11.25">
      <c r="B137" s="197"/>
      <c r="C137" s="198"/>
      <c r="D137" s="191" t="s">
        <v>165</v>
      </c>
      <c r="E137" s="198"/>
      <c r="F137" s="200" t="s">
        <v>820</v>
      </c>
      <c r="G137" s="198"/>
      <c r="H137" s="201">
        <v>20.495999999999999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165</v>
      </c>
      <c r="AU137" s="207" t="s">
        <v>81</v>
      </c>
      <c r="AV137" s="13" t="s">
        <v>81</v>
      </c>
      <c r="AW137" s="13" t="s">
        <v>4</v>
      </c>
      <c r="AX137" s="13" t="s">
        <v>79</v>
      </c>
      <c r="AY137" s="207" t="s">
        <v>152</v>
      </c>
    </row>
    <row r="138" spans="1:65" s="2" customFormat="1" ht="16.5" customHeight="1">
      <c r="A138" s="34"/>
      <c r="B138" s="35"/>
      <c r="C138" s="219" t="s">
        <v>236</v>
      </c>
      <c r="D138" s="219" t="s">
        <v>267</v>
      </c>
      <c r="E138" s="220" t="s">
        <v>738</v>
      </c>
      <c r="F138" s="221" t="s">
        <v>739</v>
      </c>
      <c r="G138" s="222" t="s">
        <v>270</v>
      </c>
      <c r="H138" s="223">
        <v>4.0990000000000002</v>
      </c>
      <c r="I138" s="224"/>
      <c r="J138" s="225">
        <f>ROUND(I138*H138,2)</f>
        <v>0</v>
      </c>
      <c r="K138" s="221" t="s">
        <v>158</v>
      </c>
      <c r="L138" s="226"/>
      <c r="M138" s="227" t="s">
        <v>19</v>
      </c>
      <c r="N138" s="228" t="s">
        <v>43</v>
      </c>
      <c r="O138" s="64"/>
      <c r="P138" s="187">
        <f>O138*H138</f>
        <v>0</v>
      </c>
      <c r="Q138" s="187">
        <v>1</v>
      </c>
      <c r="R138" s="187">
        <f>Q138*H138</f>
        <v>4.0990000000000002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204</v>
      </c>
      <c r="AT138" s="189" t="s">
        <v>267</v>
      </c>
      <c r="AU138" s="189" t="s">
        <v>81</v>
      </c>
      <c r="AY138" s="17" t="s">
        <v>152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79</v>
      </c>
      <c r="BK138" s="190">
        <f>ROUND(I138*H138,2)</f>
        <v>0</v>
      </c>
      <c r="BL138" s="17" t="s">
        <v>159</v>
      </c>
      <c r="BM138" s="189" t="s">
        <v>821</v>
      </c>
    </row>
    <row r="139" spans="1:65" s="2" customFormat="1" ht="11.25">
      <c r="A139" s="34"/>
      <c r="B139" s="35"/>
      <c r="C139" s="36"/>
      <c r="D139" s="191" t="s">
        <v>161</v>
      </c>
      <c r="E139" s="36"/>
      <c r="F139" s="192" t="s">
        <v>739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161</v>
      </c>
      <c r="AU139" s="17" t="s">
        <v>81</v>
      </c>
    </row>
    <row r="140" spans="1:65" s="13" customFormat="1" ht="11.25">
      <c r="B140" s="197"/>
      <c r="C140" s="198"/>
      <c r="D140" s="191" t="s">
        <v>165</v>
      </c>
      <c r="E140" s="199" t="s">
        <v>19</v>
      </c>
      <c r="F140" s="200" t="s">
        <v>822</v>
      </c>
      <c r="G140" s="198"/>
      <c r="H140" s="201">
        <v>4.0990000000000002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165</v>
      </c>
      <c r="AU140" s="207" t="s">
        <v>81</v>
      </c>
      <c r="AV140" s="13" t="s">
        <v>81</v>
      </c>
      <c r="AW140" s="13" t="s">
        <v>34</v>
      </c>
      <c r="AX140" s="13" t="s">
        <v>79</v>
      </c>
      <c r="AY140" s="207" t="s">
        <v>152</v>
      </c>
    </row>
    <row r="141" spans="1:65" s="2" customFormat="1" ht="16.5" customHeight="1">
      <c r="A141" s="34"/>
      <c r="B141" s="35"/>
      <c r="C141" s="219" t="s">
        <v>243</v>
      </c>
      <c r="D141" s="219" t="s">
        <v>267</v>
      </c>
      <c r="E141" s="220" t="s">
        <v>742</v>
      </c>
      <c r="F141" s="221" t="s">
        <v>743</v>
      </c>
      <c r="G141" s="222" t="s">
        <v>744</v>
      </c>
      <c r="H141" s="223">
        <v>32.792000000000002</v>
      </c>
      <c r="I141" s="224"/>
      <c r="J141" s="225">
        <f>ROUND(I141*H141,2)</f>
        <v>0</v>
      </c>
      <c r="K141" s="221" t="s">
        <v>158</v>
      </c>
      <c r="L141" s="226"/>
      <c r="M141" s="227" t="s">
        <v>19</v>
      </c>
      <c r="N141" s="228" t="s">
        <v>43</v>
      </c>
      <c r="O141" s="64"/>
      <c r="P141" s="187">
        <f>O141*H141</f>
        <v>0</v>
      </c>
      <c r="Q141" s="187">
        <v>1E-3</v>
      </c>
      <c r="R141" s="187">
        <f>Q141*H141</f>
        <v>3.2792000000000002E-2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204</v>
      </c>
      <c r="AT141" s="189" t="s">
        <v>267</v>
      </c>
      <c r="AU141" s="189" t="s">
        <v>81</v>
      </c>
      <c r="AY141" s="17" t="s">
        <v>152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79</v>
      </c>
      <c r="BK141" s="190">
        <f>ROUND(I141*H141,2)</f>
        <v>0</v>
      </c>
      <c r="BL141" s="17" t="s">
        <v>159</v>
      </c>
      <c r="BM141" s="189" t="s">
        <v>823</v>
      </c>
    </row>
    <row r="142" spans="1:65" s="2" customFormat="1" ht="11.25">
      <c r="A142" s="34"/>
      <c r="B142" s="35"/>
      <c r="C142" s="36"/>
      <c r="D142" s="191" t="s">
        <v>161</v>
      </c>
      <c r="E142" s="36"/>
      <c r="F142" s="192" t="s">
        <v>743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161</v>
      </c>
      <c r="AU142" s="17" t="s">
        <v>81</v>
      </c>
    </row>
    <row r="143" spans="1:65" s="13" customFormat="1" ht="11.25">
      <c r="B143" s="197"/>
      <c r="C143" s="198"/>
      <c r="D143" s="191" t="s">
        <v>165</v>
      </c>
      <c r="E143" s="199" t="s">
        <v>19</v>
      </c>
      <c r="F143" s="200" t="s">
        <v>824</v>
      </c>
      <c r="G143" s="198"/>
      <c r="H143" s="201">
        <v>32.792000000000002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165</v>
      </c>
      <c r="AU143" s="207" t="s">
        <v>81</v>
      </c>
      <c r="AV143" s="13" t="s">
        <v>81</v>
      </c>
      <c r="AW143" s="13" t="s">
        <v>34</v>
      </c>
      <c r="AX143" s="13" t="s">
        <v>79</v>
      </c>
      <c r="AY143" s="207" t="s">
        <v>152</v>
      </c>
    </row>
    <row r="144" spans="1:65" s="2" customFormat="1" ht="24">
      <c r="A144" s="34"/>
      <c r="B144" s="35"/>
      <c r="C144" s="178" t="s">
        <v>8</v>
      </c>
      <c r="D144" s="178" t="s">
        <v>154</v>
      </c>
      <c r="E144" s="179" t="s">
        <v>725</v>
      </c>
      <c r="F144" s="180" t="s">
        <v>726</v>
      </c>
      <c r="G144" s="181" t="s">
        <v>182</v>
      </c>
      <c r="H144" s="182">
        <v>28.693999999999999</v>
      </c>
      <c r="I144" s="183"/>
      <c r="J144" s="184">
        <f>ROUND(I144*H144,2)</f>
        <v>0</v>
      </c>
      <c r="K144" s="180" t="s">
        <v>158</v>
      </c>
      <c r="L144" s="39"/>
      <c r="M144" s="185" t="s">
        <v>19</v>
      </c>
      <c r="N144" s="186" t="s">
        <v>43</v>
      </c>
      <c r="O144" s="64"/>
      <c r="P144" s="187">
        <f>O144*H144</f>
        <v>0</v>
      </c>
      <c r="Q144" s="187">
        <v>4.7056000000000002E-4</v>
      </c>
      <c r="R144" s="187">
        <f>Q144*H144</f>
        <v>1.3502248640000001E-2</v>
      </c>
      <c r="S144" s="187">
        <v>5.0000000000000001E-3</v>
      </c>
      <c r="T144" s="188">
        <f>S144*H144</f>
        <v>0.14346999999999999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159</v>
      </c>
      <c r="AT144" s="189" t="s">
        <v>154</v>
      </c>
      <c r="AU144" s="189" t="s">
        <v>81</v>
      </c>
      <c r="AY144" s="17" t="s">
        <v>152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79</v>
      </c>
      <c r="BK144" s="190">
        <f>ROUND(I144*H144,2)</f>
        <v>0</v>
      </c>
      <c r="BL144" s="17" t="s">
        <v>159</v>
      </c>
      <c r="BM144" s="189" t="s">
        <v>825</v>
      </c>
    </row>
    <row r="145" spans="1:65" s="2" customFormat="1" ht="29.25">
      <c r="A145" s="34"/>
      <c r="B145" s="35"/>
      <c r="C145" s="36"/>
      <c r="D145" s="191" t="s">
        <v>161</v>
      </c>
      <c r="E145" s="36"/>
      <c r="F145" s="192" t="s">
        <v>728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161</v>
      </c>
      <c r="AU145" s="17" t="s">
        <v>81</v>
      </c>
    </row>
    <row r="146" spans="1:65" s="2" customFormat="1" ht="19.5">
      <c r="A146" s="34"/>
      <c r="B146" s="35"/>
      <c r="C146" s="36"/>
      <c r="D146" s="191" t="s">
        <v>163</v>
      </c>
      <c r="E146" s="36"/>
      <c r="F146" s="196" t="s">
        <v>826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163</v>
      </c>
      <c r="AU146" s="17" t="s">
        <v>81</v>
      </c>
    </row>
    <row r="147" spans="1:65" s="13" customFormat="1" ht="11.25">
      <c r="B147" s="197"/>
      <c r="C147" s="198"/>
      <c r="D147" s="191" t="s">
        <v>165</v>
      </c>
      <c r="E147" s="199" t="s">
        <v>19</v>
      </c>
      <c r="F147" s="200" t="s">
        <v>827</v>
      </c>
      <c r="G147" s="198"/>
      <c r="H147" s="201">
        <v>28.693999999999999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165</v>
      </c>
      <c r="AU147" s="207" t="s">
        <v>81</v>
      </c>
      <c r="AV147" s="13" t="s">
        <v>81</v>
      </c>
      <c r="AW147" s="13" t="s">
        <v>34</v>
      </c>
      <c r="AX147" s="13" t="s">
        <v>79</v>
      </c>
      <c r="AY147" s="207" t="s">
        <v>152</v>
      </c>
    </row>
    <row r="148" spans="1:65" s="12" customFormat="1" ht="22.9" customHeight="1">
      <c r="B148" s="162"/>
      <c r="C148" s="163"/>
      <c r="D148" s="164" t="s">
        <v>71</v>
      </c>
      <c r="E148" s="176" t="s">
        <v>173</v>
      </c>
      <c r="F148" s="176" t="s">
        <v>242</v>
      </c>
      <c r="G148" s="163"/>
      <c r="H148" s="163"/>
      <c r="I148" s="166"/>
      <c r="J148" s="177">
        <f>BK148</f>
        <v>0</v>
      </c>
      <c r="K148" s="163"/>
      <c r="L148" s="168"/>
      <c r="M148" s="169"/>
      <c r="N148" s="170"/>
      <c r="O148" s="170"/>
      <c r="P148" s="171">
        <f>SUM(P149:P177)</f>
        <v>0</v>
      </c>
      <c r="Q148" s="170"/>
      <c r="R148" s="171">
        <f>SUM(R149:R177)</f>
        <v>12.163014525841</v>
      </c>
      <c r="S148" s="170"/>
      <c r="T148" s="172">
        <f>SUM(T149:T177)</f>
        <v>0</v>
      </c>
      <c r="AR148" s="173" t="s">
        <v>79</v>
      </c>
      <c r="AT148" s="174" t="s">
        <v>71</v>
      </c>
      <c r="AU148" s="174" t="s">
        <v>79</v>
      </c>
      <c r="AY148" s="173" t="s">
        <v>152</v>
      </c>
      <c r="BK148" s="175">
        <f>SUM(BK149:BK177)</f>
        <v>0</v>
      </c>
    </row>
    <row r="149" spans="1:65" s="2" customFormat="1" ht="16.5" customHeight="1">
      <c r="A149" s="34"/>
      <c r="B149" s="35"/>
      <c r="C149" s="178" t="s">
        <v>254</v>
      </c>
      <c r="D149" s="178" t="s">
        <v>154</v>
      </c>
      <c r="E149" s="179" t="s">
        <v>683</v>
      </c>
      <c r="F149" s="180" t="s">
        <v>684</v>
      </c>
      <c r="G149" s="181" t="s">
        <v>200</v>
      </c>
      <c r="H149" s="182">
        <v>4.5</v>
      </c>
      <c r="I149" s="183"/>
      <c r="J149" s="184">
        <f>ROUND(I149*H149,2)</f>
        <v>0</v>
      </c>
      <c r="K149" s="180" t="s">
        <v>158</v>
      </c>
      <c r="L149" s="39"/>
      <c r="M149" s="185" t="s">
        <v>19</v>
      </c>
      <c r="N149" s="186" t="s">
        <v>43</v>
      </c>
      <c r="O149" s="64"/>
      <c r="P149" s="187">
        <f>O149*H149</f>
        <v>0</v>
      </c>
      <c r="Q149" s="187">
        <v>2.4778600000000002</v>
      </c>
      <c r="R149" s="187">
        <f>Q149*H149</f>
        <v>11.150370000000001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159</v>
      </c>
      <c r="AT149" s="189" t="s">
        <v>154</v>
      </c>
      <c r="AU149" s="189" t="s">
        <v>81</v>
      </c>
      <c r="AY149" s="17" t="s">
        <v>152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79</v>
      </c>
      <c r="BK149" s="190">
        <f>ROUND(I149*H149,2)</f>
        <v>0</v>
      </c>
      <c r="BL149" s="17" t="s">
        <v>159</v>
      </c>
      <c r="BM149" s="189" t="s">
        <v>828</v>
      </c>
    </row>
    <row r="150" spans="1:65" s="2" customFormat="1" ht="11.25">
      <c r="A150" s="34"/>
      <c r="B150" s="35"/>
      <c r="C150" s="36"/>
      <c r="D150" s="191" t="s">
        <v>161</v>
      </c>
      <c r="E150" s="36"/>
      <c r="F150" s="192" t="s">
        <v>686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161</v>
      </c>
      <c r="AU150" s="17" t="s">
        <v>81</v>
      </c>
    </row>
    <row r="151" spans="1:65" s="2" customFormat="1" ht="19.5">
      <c r="A151" s="34"/>
      <c r="B151" s="35"/>
      <c r="C151" s="36"/>
      <c r="D151" s="191" t="s">
        <v>163</v>
      </c>
      <c r="E151" s="36"/>
      <c r="F151" s="196" t="s">
        <v>829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163</v>
      </c>
      <c r="AU151" s="17" t="s">
        <v>81</v>
      </c>
    </row>
    <row r="152" spans="1:65" s="13" customFormat="1" ht="11.25">
      <c r="B152" s="197"/>
      <c r="C152" s="198"/>
      <c r="D152" s="191" t="s">
        <v>165</v>
      </c>
      <c r="E152" s="199" t="s">
        <v>19</v>
      </c>
      <c r="F152" s="200" t="s">
        <v>830</v>
      </c>
      <c r="G152" s="198"/>
      <c r="H152" s="201">
        <v>1.1000000000000001</v>
      </c>
      <c r="I152" s="202"/>
      <c r="J152" s="198"/>
      <c r="K152" s="198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165</v>
      </c>
      <c r="AU152" s="207" t="s">
        <v>81</v>
      </c>
      <c r="AV152" s="13" t="s">
        <v>81</v>
      </c>
      <c r="AW152" s="13" t="s">
        <v>34</v>
      </c>
      <c r="AX152" s="13" t="s">
        <v>72</v>
      </c>
      <c r="AY152" s="207" t="s">
        <v>152</v>
      </c>
    </row>
    <row r="153" spans="1:65" s="13" customFormat="1" ht="11.25">
      <c r="B153" s="197"/>
      <c r="C153" s="198"/>
      <c r="D153" s="191" t="s">
        <v>165</v>
      </c>
      <c r="E153" s="199" t="s">
        <v>19</v>
      </c>
      <c r="F153" s="200" t="s">
        <v>831</v>
      </c>
      <c r="G153" s="198"/>
      <c r="H153" s="201">
        <v>1.4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165</v>
      </c>
      <c r="AU153" s="207" t="s">
        <v>81</v>
      </c>
      <c r="AV153" s="13" t="s">
        <v>81</v>
      </c>
      <c r="AW153" s="13" t="s">
        <v>34</v>
      </c>
      <c r="AX153" s="13" t="s">
        <v>72</v>
      </c>
      <c r="AY153" s="207" t="s">
        <v>152</v>
      </c>
    </row>
    <row r="154" spans="1:65" s="13" customFormat="1" ht="11.25">
      <c r="B154" s="197"/>
      <c r="C154" s="198"/>
      <c r="D154" s="191" t="s">
        <v>165</v>
      </c>
      <c r="E154" s="199" t="s">
        <v>19</v>
      </c>
      <c r="F154" s="200" t="s">
        <v>832</v>
      </c>
      <c r="G154" s="198"/>
      <c r="H154" s="201">
        <v>2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165</v>
      </c>
      <c r="AU154" s="207" t="s">
        <v>81</v>
      </c>
      <c r="AV154" s="13" t="s">
        <v>81</v>
      </c>
      <c r="AW154" s="13" t="s">
        <v>34</v>
      </c>
      <c r="AX154" s="13" t="s">
        <v>72</v>
      </c>
      <c r="AY154" s="207" t="s">
        <v>152</v>
      </c>
    </row>
    <row r="155" spans="1:65" s="14" customFormat="1" ht="11.25">
      <c r="B155" s="208"/>
      <c r="C155" s="209"/>
      <c r="D155" s="191" t="s">
        <v>165</v>
      </c>
      <c r="E155" s="210" t="s">
        <v>19</v>
      </c>
      <c r="F155" s="211" t="s">
        <v>168</v>
      </c>
      <c r="G155" s="209"/>
      <c r="H155" s="212">
        <v>4.5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165</v>
      </c>
      <c r="AU155" s="218" t="s">
        <v>81</v>
      </c>
      <c r="AV155" s="14" t="s">
        <v>159</v>
      </c>
      <c r="AW155" s="14" t="s">
        <v>34</v>
      </c>
      <c r="AX155" s="14" t="s">
        <v>79</v>
      </c>
      <c r="AY155" s="218" t="s">
        <v>152</v>
      </c>
    </row>
    <row r="156" spans="1:65" s="2" customFormat="1" ht="16.5" customHeight="1">
      <c r="A156" s="34"/>
      <c r="B156" s="35"/>
      <c r="C156" s="178" t="s">
        <v>260</v>
      </c>
      <c r="D156" s="178" t="s">
        <v>154</v>
      </c>
      <c r="E156" s="179" t="s">
        <v>689</v>
      </c>
      <c r="F156" s="180" t="s">
        <v>690</v>
      </c>
      <c r="G156" s="181" t="s">
        <v>157</v>
      </c>
      <c r="H156" s="182">
        <v>18.399999999999999</v>
      </c>
      <c r="I156" s="183"/>
      <c r="J156" s="184">
        <f>ROUND(I156*H156,2)</f>
        <v>0</v>
      </c>
      <c r="K156" s="180" t="s">
        <v>158</v>
      </c>
      <c r="L156" s="39"/>
      <c r="M156" s="185" t="s">
        <v>19</v>
      </c>
      <c r="N156" s="186" t="s">
        <v>43</v>
      </c>
      <c r="O156" s="64"/>
      <c r="P156" s="187">
        <f>O156*H156</f>
        <v>0</v>
      </c>
      <c r="Q156" s="187">
        <v>4.1744200000000002E-2</v>
      </c>
      <c r="R156" s="187">
        <f>Q156*H156</f>
        <v>0.76809327999999999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159</v>
      </c>
      <c r="AT156" s="189" t="s">
        <v>154</v>
      </c>
      <c r="AU156" s="189" t="s">
        <v>81</v>
      </c>
      <c r="AY156" s="17" t="s">
        <v>152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79</v>
      </c>
      <c r="BK156" s="190">
        <f>ROUND(I156*H156,2)</f>
        <v>0</v>
      </c>
      <c r="BL156" s="17" t="s">
        <v>159</v>
      </c>
      <c r="BM156" s="189" t="s">
        <v>833</v>
      </c>
    </row>
    <row r="157" spans="1:65" s="2" customFormat="1" ht="11.25">
      <c r="A157" s="34"/>
      <c r="B157" s="35"/>
      <c r="C157" s="36"/>
      <c r="D157" s="191" t="s">
        <v>161</v>
      </c>
      <c r="E157" s="36"/>
      <c r="F157" s="192" t="s">
        <v>692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161</v>
      </c>
      <c r="AU157" s="17" t="s">
        <v>81</v>
      </c>
    </row>
    <row r="158" spans="1:65" s="13" customFormat="1" ht="11.25">
      <c r="B158" s="197"/>
      <c r="C158" s="198"/>
      <c r="D158" s="191" t="s">
        <v>165</v>
      </c>
      <c r="E158" s="199" t="s">
        <v>19</v>
      </c>
      <c r="F158" s="200" t="s">
        <v>834</v>
      </c>
      <c r="G158" s="198"/>
      <c r="H158" s="201">
        <v>4.5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165</v>
      </c>
      <c r="AU158" s="207" t="s">
        <v>81</v>
      </c>
      <c r="AV158" s="13" t="s">
        <v>81</v>
      </c>
      <c r="AW158" s="13" t="s">
        <v>34</v>
      </c>
      <c r="AX158" s="13" t="s">
        <v>72</v>
      </c>
      <c r="AY158" s="207" t="s">
        <v>152</v>
      </c>
    </row>
    <row r="159" spans="1:65" s="13" customFormat="1" ht="11.25">
      <c r="B159" s="197"/>
      <c r="C159" s="198"/>
      <c r="D159" s="191" t="s">
        <v>165</v>
      </c>
      <c r="E159" s="199" t="s">
        <v>19</v>
      </c>
      <c r="F159" s="200" t="s">
        <v>835</v>
      </c>
      <c r="G159" s="198"/>
      <c r="H159" s="201">
        <v>5.7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165</v>
      </c>
      <c r="AU159" s="207" t="s">
        <v>81</v>
      </c>
      <c r="AV159" s="13" t="s">
        <v>81</v>
      </c>
      <c r="AW159" s="13" t="s">
        <v>34</v>
      </c>
      <c r="AX159" s="13" t="s">
        <v>72</v>
      </c>
      <c r="AY159" s="207" t="s">
        <v>152</v>
      </c>
    </row>
    <row r="160" spans="1:65" s="13" customFormat="1" ht="11.25">
      <c r="B160" s="197"/>
      <c r="C160" s="198"/>
      <c r="D160" s="191" t="s">
        <v>165</v>
      </c>
      <c r="E160" s="199" t="s">
        <v>19</v>
      </c>
      <c r="F160" s="200" t="s">
        <v>836</v>
      </c>
      <c r="G160" s="198"/>
      <c r="H160" s="201">
        <v>8.1999999999999993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165</v>
      </c>
      <c r="AU160" s="207" t="s">
        <v>81</v>
      </c>
      <c r="AV160" s="13" t="s">
        <v>81</v>
      </c>
      <c r="AW160" s="13" t="s">
        <v>34</v>
      </c>
      <c r="AX160" s="13" t="s">
        <v>72</v>
      </c>
      <c r="AY160" s="207" t="s">
        <v>152</v>
      </c>
    </row>
    <row r="161" spans="1:65" s="14" customFormat="1" ht="11.25">
      <c r="B161" s="208"/>
      <c r="C161" s="209"/>
      <c r="D161" s="191" t="s">
        <v>165</v>
      </c>
      <c r="E161" s="210" t="s">
        <v>19</v>
      </c>
      <c r="F161" s="211" t="s">
        <v>168</v>
      </c>
      <c r="G161" s="209"/>
      <c r="H161" s="212">
        <v>18.399999999999999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165</v>
      </c>
      <c r="AU161" s="218" t="s">
        <v>81</v>
      </c>
      <c r="AV161" s="14" t="s">
        <v>159</v>
      </c>
      <c r="AW161" s="14" t="s">
        <v>34</v>
      </c>
      <c r="AX161" s="14" t="s">
        <v>79</v>
      </c>
      <c r="AY161" s="218" t="s">
        <v>152</v>
      </c>
    </row>
    <row r="162" spans="1:65" s="2" customFormat="1" ht="16.5" customHeight="1">
      <c r="A162" s="34"/>
      <c r="B162" s="35"/>
      <c r="C162" s="178" t="s">
        <v>266</v>
      </c>
      <c r="D162" s="178" t="s">
        <v>154</v>
      </c>
      <c r="E162" s="179" t="s">
        <v>694</v>
      </c>
      <c r="F162" s="180" t="s">
        <v>695</v>
      </c>
      <c r="G162" s="181" t="s">
        <v>157</v>
      </c>
      <c r="H162" s="182">
        <v>18.399999999999999</v>
      </c>
      <c r="I162" s="183"/>
      <c r="J162" s="184">
        <f>ROUND(I162*H162,2)</f>
        <v>0</v>
      </c>
      <c r="K162" s="180" t="s">
        <v>158</v>
      </c>
      <c r="L162" s="39"/>
      <c r="M162" s="185" t="s">
        <v>19</v>
      </c>
      <c r="N162" s="186" t="s">
        <v>43</v>
      </c>
      <c r="O162" s="64"/>
      <c r="P162" s="187">
        <f>O162*H162</f>
        <v>0</v>
      </c>
      <c r="Q162" s="187">
        <v>1.5E-5</v>
      </c>
      <c r="R162" s="187">
        <f>Q162*H162</f>
        <v>2.7599999999999999E-4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159</v>
      </c>
      <c r="AT162" s="189" t="s">
        <v>154</v>
      </c>
      <c r="AU162" s="189" t="s">
        <v>81</v>
      </c>
      <c r="AY162" s="17" t="s">
        <v>152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79</v>
      </c>
      <c r="BK162" s="190">
        <f>ROUND(I162*H162,2)</f>
        <v>0</v>
      </c>
      <c r="BL162" s="17" t="s">
        <v>159</v>
      </c>
      <c r="BM162" s="189" t="s">
        <v>837</v>
      </c>
    </row>
    <row r="163" spans="1:65" s="2" customFormat="1" ht="11.25">
      <c r="A163" s="34"/>
      <c r="B163" s="35"/>
      <c r="C163" s="36"/>
      <c r="D163" s="191" t="s">
        <v>161</v>
      </c>
      <c r="E163" s="36"/>
      <c r="F163" s="192" t="s">
        <v>697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161</v>
      </c>
      <c r="AU163" s="17" t="s">
        <v>81</v>
      </c>
    </row>
    <row r="164" spans="1:65" s="2" customFormat="1" ht="21.75" customHeight="1">
      <c r="A164" s="34"/>
      <c r="B164" s="35"/>
      <c r="C164" s="178" t="s">
        <v>274</v>
      </c>
      <c r="D164" s="178" t="s">
        <v>154</v>
      </c>
      <c r="E164" s="179" t="s">
        <v>698</v>
      </c>
      <c r="F164" s="180" t="s">
        <v>699</v>
      </c>
      <c r="G164" s="181" t="s">
        <v>270</v>
      </c>
      <c r="H164" s="182">
        <v>0.21</v>
      </c>
      <c r="I164" s="183"/>
      <c r="J164" s="184">
        <f>ROUND(I164*H164,2)</f>
        <v>0</v>
      </c>
      <c r="K164" s="180" t="s">
        <v>158</v>
      </c>
      <c r="L164" s="39"/>
      <c r="M164" s="185" t="s">
        <v>19</v>
      </c>
      <c r="N164" s="186" t="s">
        <v>43</v>
      </c>
      <c r="O164" s="64"/>
      <c r="P164" s="187">
        <f>O164*H164</f>
        <v>0</v>
      </c>
      <c r="Q164" s="187">
        <v>1.1127737420999999</v>
      </c>
      <c r="R164" s="187">
        <f>Q164*H164</f>
        <v>0.23368248584099996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159</v>
      </c>
      <c r="AT164" s="189" t="s">
        <v>154</v>
      </c>
      <c r="AU164" s="189" t="s">
        <v>81</v>
      </c>
      <c r="AY164" s="17" t="s">
        <v>152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79</v>
      </c>
      <c r="BK164" s="190">
        <f>ROUND(I164*H164,2)</f>
        <v>0</v>
      </c>
      <c r="BL164" s="17" t="s">
        <v>159</v>
      </c>
      <c r="BM164" s="189" t="s">
        <v>838</v>
      </c>
    </row>
    <row r="165" spans="1:65" s="2" customFormat="1" ht="19.5">
      <c r="A165" s="34"/>
      <c r="B165" s="35"/>
      <c r="C165" s="36"/>
      <c r="D165" s="191" t="s">
        <v>161</v>
      </c>
      <c r="E165" s="36"/>
      <c r="F165" s="192" t="s">
        <v>701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161</v>
      </c>
      <c r="AU165" s="17" t="s">
        <v>81</v>
      </c>
    </row>
    <row r="166" spans="1:65" s="2" customFormat="1" ht="19.5">
      <c r="A166" s="34"/>
      <c r="B166" s="35"/>
      <c r="C166" s="36"/>
      <c r="D166" s="191" t="s">
        <v>163</v>
      </c>
      <c r="E166" s="36"/>
      <c r="F166" s="196" t="s">
        <v>839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163</v>
      </c>
      <c r="AU166" s="17" t="s">
        <v>81</v>
      </c>
    </row>
    <row r="167" spans="1:65" s="13" customFormat="1" ht="11.25">
      <c r="B167" s="197"/>
      <c r="C167" s="198"/>
      <c r="D167" s="191" t="s">
        <v>165</v>
      </c>
      <c r="E167" s="199" t="s">
        <v>19</v>
      </c>
      <c r="F167" s="200" t="s">
        <v>840</v>
      </c>
      <c r="G167" s="198"/>
      <c r="H167" s="201">
        <v>6.6000000000000003E-2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165</v>
      </c>
      <c r="AU167" s="207" t="s">
        <v>81</v>
      </c>
      <c r="AV167" s="13" t="s">
        <v>81</v>
      </c>
      <c r="AW167" s="13" t="s">
        <v>34</v>
      </c>
      <c r="AX167" s="13" t="s">
        <v>72</v>
      </c>
      <c r="AY167" s="207" t="s">
        <v>152</v>
      </c>
    </row>
    <row r="168" spans="1:65" s="13" customFormat="1" ht="11.25">
      <c r="B168" s="197"/>
      <c r="C168" s="198"/>
      <c r="D168" s="191" t="s">
        <v>165</v>
      </c>
      <c r="E168" s="199" t="s">
        <v>19</v>
      </c>
      <c r="F168" s="200" t="s">
        <v>841</v>
      </c>
      <c r="G168" s="198"/>
      <c r="H168" s="201">
        <v>8.4000000000000005E-2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165</v>
      </c>
      <c r="AU168" s="207" t="s">
        <v>81</v>
      </c>
      <c r="AV168" s="13" t="s">
        <v>81</v>
      </c>
      <c r="AW168" s="13" t="s">
        <v>34</v>
      </c>
      <c r="AX168" s="13" t="s">
        <v>72</v>
      </c>
      <c r="AY168" s="207" t="s">
        <v>152</v>
      </c>
    </row>
    <row r="169" spans="1:65" s="13" customFormat="1" ht="11.25">
      <c r="B169" s="197"/>
      <c r="C169" s="198"/>
      <c r="D169" s="191" t="s">
        <v>165</v>
      </c>
      <c r="E169" s="199" t="s">
        <v>19</v>
      </c>
      <c r="F169" s="200" t="s">
        <v>842</v>
      </c>
      <c r="G169" s="198"/>
      <c r="H169" s="201">
        <v>0.06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165</v>
      </c>
      <c r="AU169" s="207" t="s">
        <v>81</v>
      </c>
      <c r="AV169" s="13" t="s">
        <v>81</v>
      </c>
      <c r="AW169" s="13" t="s">
        <v>34</v>
      </c>
      <c r="AX169" s="13" t="s">
        <v>72</v>
      </c>
      <c r="AY169" s="207" t="s">
        <v>152</v>
      </c>
    </row>
    <row r="170" spans="1:65" s="14" customFormat="1" ht="11.25">
      <c r="B170" s="208"/>
      <c r="C170" s="209"/>
      <c r="D170" s="191" t="s">
        <v>165</v>
      </c>
      <c r="E170" s="210" t="s">
        <v>19</v>
      </c>
      <c r="F170" s="211" t="s">
        <v>168</v>
      </c>
      <c r="G170" s="209"/>
      <c r="H170" s="212">
        <v>0.21000000000000002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165</v>
      </c>
      <c r="AU170" s="218" t="s">
        <v>81</v>
      </c>
      <c r="AV170" s="14" t="s">
        <v>159</v>
      </c>
      <c r="AW170" s="14" t="s">
        <v>34</v>
      </c>
      <c r="AX170" s="14" t="s">
        <v>79</v>
      </c>
      <c r="AY170" s="218" t="s">
        <v>152</v>
      </c>
    </row>
    <row r="171" spans="1:65" s="2" customFormat="1" ht="24">
      <c r="A171" s="34"/>
      <c r="B171" s="35"/>
      <c r="C171" s="178" t="s">
        <v>280</v>
      </c>
      <c r="D171" s="178" t="s">
        <v>154</v>
      </c>
      <c r="E171" s="179" t="s">
        <v>704</v>
      </c>
      <c r="F171" s="180" t="s">
        <v>705</v>
      </c>
      <c r="G171" s="181" t="s">
        <v>176</v>
      </c>
      <c r="H171" s="182">
        <v>164</v>
      </c>
      <c r="I171" s="183"/>
      <c r="J171" s="184">
        <f>ROUND(I171*H171,2)</f>
        <v>0</v>
      </c>
      <c r="K171" s="180" t="s">
        <v>158</v>
      </c>
      <c r="L171" s="39"/>
      <c r="M171" s="185" t="s">
        <v>19</v>
      </c>
      <c r="N171" s="186" t="s">
        <v>43</v>
      </c>
      <c r="O171" s="64"/>
      <c r="P171" s="187">
        <f>O171*H171</f>
        <v>0</v>
      </c>
      <c r="Q171" s="187">
        <v>2.459E-5</v>
      </c>
      <c r="R171" s="187">
        <f>Q171*H171</f>
        <v>4.0327599999999998E-3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159</v>
      </c>
      <c r="AT171" s="189" t="s">
        <v>154</v>
      </c>
      <c r="AU171" s="189" t="s">
        <v>81</v>
      </c>
      <c r="AY171" s="17" t="s">
        <v>152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79</v>
      </c>
      <c r="BK171" s="190">
        <f>ROUND(I171*H171,2)</f>
        <v>0</v>
      </c>
      <c r="BL171" s="17" t="s">
        <v>159</v>
      </c>
      <c r="BM171" s="189" t="s">
        <v>843</v>
      </c>
    </row>
    <row r="172" spans="1:65" s="2" customFormat="1" ht="19.5">
      <c r="A172" s="34"/>
      <c r="B172" s="35"/>
      <c r="C172" s="36"/>
      <c r="D172" s="191" t="s">
        <v>161</v>
      </c>
      <c r="E172" s="36"/>
      <c r="F172" s="192" t="s">
        <v>707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161</v>
      </c>
      <c r="AU172" s="17" t="s">
        <v>81</v>
      </c>
    </row>
    <row r="173" spans="1:65" s="2" customFormat="1" ht="29.25">
      <c r="A173" s="34"/>
      <c r="B173" s="35"/>
      <c r="C173" s="36"/>
      <c r="D173" s="191" t="s">
        <v>163</v>
      </c>
      <c r="E173" s="36"/>
      <c r="F173" s="196" t="s">
        <v>844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163</v>
      </c>
      <c r="AU173" s="17" t="s">
        <v>81</v>
      </c>
    </row>
    <row r="174" spans="1:65" s="13" customFormat="1" ht="11.25">
      <c r="B174" s="197"/>
      <c r="C174" s="198"/>
      <c r="D174" s="191" t="s">
        <v>165</v>
      </c>
      <c r="E174" s="199" t="s">
        <v>19</v>
      </c>
      <c r="F174" s="200" t="s">
        <v>845</v>
      </c>
      <c r="G174" s="198"/>
      <c r="H174" s="201">
        <v>164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165</v>
      </c>
      <c r="AU174" s="207" t="s">
        <v>81</v>
      </c>
      <c r="AV174" s="13" t="s">
        <v>81</v>
      </c>
      <c r="AW174" s="13" t="s">
        <v>34</v>
      </c>
      <c r="AX174" s="13" t="s">
        <v>72</v>
      </c>
      <c r="AY174" s="207" t="s">
        <v>152</v>
      </c>
    </row>
    <row r="175" spans="1:65" s="14" customFormat="1" ht="11.25">
      <c r="B175" s="208"/>
      <c r="C175" s="209"/>
      <c r="D175" s="191" t="s">
        <v>165</v>
      </c>
      <c r="E175" s="210" t="s">
        <v>19</v>
      </c>
      <c r="F175" s="211" t="s">
        <v>168</v>
      </c>
      <c r="G175" s="209"/>
      <c r="H175" s="212">
        <v>164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165</v>
      </c>
      <c r="AU175" s="218" t="s">
        <v>81</v>
      </c>
      <c r="AV175" s="14" t="s">
        <v>159</v>
      </c>
      <c r="AW175" s="14" t="s">
        <v>34</v>
      </c>
      <c r="AX175" s="14" t="s">
        <v>79</v>
      </c>
      <c r="AY175" s="218" t="s">
        <v>152</v>
      </c>
    </row>
    <row r="176" spans="1:65" s="2" customFormat="1" ht="16.5" customHeight="1">
      <c r="A176" s="34"/>
      <c r="B176" s="35"/>
      <c r="C176" s="219" t="s">
        <v>7</v>
      </c>
      <c r="D176" s="219" t="s">
        <v>267</v>
      </c>
      <c r="E176" s="220" t="s">
        <v>710</v>
      </c>
      <c r="F176" s="221" t="s">
        <v>711</v>
      </c>
      <c r="G176" s="222" t="s">
        <v>176</v>
      </c>
      <c r="H176" s="223">
        <v>164</v>
      </c>
      <c r="I176" s="224"/>
      <c r="J176" s="225">
        <f>ROUND(I176*H176,2)</f>
        <v>0</v>
      </c>
      <c r="K176" s="221" t="s">
        <v>158</v>
      </c>
      <c r="L176" s="226"/>
      <c r="M176" s="227" t="s">
        <v>19</v>
      </c>
      <c r="N176" s="228" t="s">
        <v>43</v>
      </c>
      <c r="O176" s="64"/>
      <c r="P176" s="187">
        <f>O176*H176</f>
        <v>0</v>
      </c>
      <c r="Q176" s="187">
        <v>4.0000000000000003E-5</v>
      </c>
      <c r="R176" s="187">
        <f>Q176*H176</f>
        <v>6.5600000000000007E-3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204</v>
      </c>
      <c r="AT176" s="189" t="s">
        <v>267</v>
      </c>
      <c r="AU176" s="189" t="s">
        <v>81</v>
      </c>
      <c r="AY176" s="17" t="s">
        <v>152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79</v>
      </c>
      <c r="BK176" s="190">
        <f>ROUND(I176*H176,2)</f>
        <v>0</v>
      </c>
      <c r="BL176" s="17" t="s">
        <v>159</v>
      </c>
      <c r="BM176" s="189" t="s">
        <v>846</v>
      </c>
    </row>
    <row r="177" spans="1:65" s="2" customFormat="1" ht="11.25">
      <c r="A177" s="34"/>
      <c r="B177" s="35"/>
      <c r="C177" s="36"/>
      <c r="D177" s="191" t="s">
        <v>161</v>
      </c>
      <c r="E177" s="36"/>
      <c r="F177" s="192" t="s">
        <v>711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161</v>
      </c>
      <c r="AU177" s="17" t="s">
        <v>81</v>
      </c>
    </row>
    <row r="178" spans="1:65" s="12" customFormat="1" ht="22.9" customHeight="1">
      <c r="B178" s="162"/>
      <c r="C178" s="163"/>
      <c r="D178" s="164" t="s">
        <v>71</v>
      </c>
      <c r="E178" s="176" t="s">
        <v>159</v>
      </c>
      <c r="F178" s="176" t="s">
        <v>273</v>
      </c>
      <c r="G178" s="163"/>
      <c r="H178" s="163"/>
      <c r="I178" s="166"/>
      <c r="J178" s="177">
        <f>BK178</f>
        <v>0</v>
      </c>
      <c r="K178" s="163"/>
      <c r="L178" s="168"/>
      <c r="M178" s="169"/>
      <c r="N178" s="170"/>
      <c r="O178" s="170"/>
      <c r="P178" s="171">
        <f>SUM(P179:P209)</f>
        <v>0</v>
      </c>
      <c r="Q178" s="170"/>
      <c r="R178" s="171">
        <f>SUM(R179:R209)</f>
        <v>15.9560644088</v>
      </c>
      <c r="S178" s="170"/>
      <c r="T178" s="172">
        <f>SUM(T179:T209)</f>
        <v>6.0389999999999997</v>
      </c>
      <c r="AR178" s="173" t="s">
        <v>79</v>
      </c>
      <c r="AT178" s="174" t="s">
        <v>71</v>
      </c>
      <c r="AU178" s="174" t="s">
        <v>79</v>
      </c>
      <c r="AY178" s="173" t="s">
        <v>152</v>
      </c>
      <c r="BK178" s="175">
        <f>SUM(BK179:BK209)</f>
        <v>0</v>
      </c>
    </row>
    <row r="179" spans="1:65" s="2" customFormat="1" ht="24">
      <c r="A179" s="34"/>
      <c r="B179" s="35"/>
      <c r="C179" s="178" t="s">
        <v>295</v>
      </c>
      <c r="D179" s="178" t="s">
        <v>154</v>
      </c>
      <c r="E179" s="179" t="s">
        <v>847</v>
      </c>
      <c r="F179" s="180" t="s">
        <v>848</v>
      </c>
      <c r="G179" s="181" t="s">
        <v>200</v>
      </c>
      <c r="H179" s="182">
        <v>3.355</v>
      </c>
      <c r="I179" s="183"/>
      <c r="J179" s="184">
        <f>ROUND(I179*H179,2)</f>
        <v>0</v>
      </c>
      <c r="K179" s="180" t="s">
        <v>158</v>
      </c>
      <c r="L179" s="39"/>
      <c r="M179" s="185" t="s">
        <v>19</v>
      </c>
      <c r="N179" s="186" t="s">
        <v>43</v>
      </c>
      <c r="O179" s="64"/>
      <c r="P179" s="187">
        <f>O179*H179</f>
        <v>0</v>
      </c>
      <c r="Q179" s="187">
        <v>0</v>
      </c>
      <c r="R179" s="187">
        <f>Q179*H179</f>
        <v>0</v>
      </c>
      <c r="S179" s="187">
        <v>1.8</v>
      </c>
      <c r="T179" s="188">
        <f>S179*H179</f>
        <v>6.0389999999999997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159</v>
      </c>
      <c r="AT179" s="189" t="s">
        <v>154</v>
      </c>
      <c r="AU179" s="189" t="s">
        <v>81</v>
      </c>
      <c r="AY179" s="17" t="s">
        <v>152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79</v>
      </c>
      <c r="BK179" s="190">
        <f>ROUND(I179*H179,2)</f>
        <v>0</v>
      </c>
      <c r="BL179" s="17" t="s">
        <v>159</v>
      </c>
      <c r="BM179" s="189" t="s">
        <v>849</v>
      </c>
    </row>
    <row r="180" spans="1:65" s="2" customFormat="1" ht="29.25">
      <c r="A180" s="34"/>
      <c r="B180" s="35"/>
      <c r="C180" s="36"/>
      <c r="D180" s="191" t="s">
        <v>161</v>
      </c>
      <c r="E180" s="36"/>
      <c r="F180" s="192" t="s">
        <v>850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161</v>
      </c>
      <c r="AU180" s="17" t="s">
        <v>81</v>
      </c>
    </row>
    <row r="181" spans="1:65" s="2" customFormat="1" ht="19.5">
      <c r="A181" s="34"/>
      <c r="B181" s="35"/>
      <c r="C181" s="36"/>
      <c r="D181" s="191" t="s">
        <v>163</v>
      </c>
      <c r="E181" s="36"/>
      <c r="F181" s="196" t="s">
        <v>851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163</v>
      </c>
      <c r="AU181" s="17" t="s">
        <v>81</v>
      </c>
    </row>
    <row r="182" spans="1:65" s="13" customFormat="1" ht="11.25">
      <c r="B182" s="197"/>
      <c r="C182" s="198"/>
      <c r="D182" s="191" t="s">
        <v>165</v>
      </c>
      <c r="E182" s="199" t="s">
        <v>19</v>
      </c>
      <c r="F182" s="200" t="s">
        <v>852</v>
      </c>
      <c r="G182" s="198"/>
      <c r="H182" s="201">
        <v>3.355</v>
      </c>
      <c r="I182" s="202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165</v>
      </c>
      <c r="AU182" s="207" t="s">
        <v>81</v>
      </c>
      <c r="AV182" s="13" t="s">
        <v>81</v>
      </c>
      <c r="AW182" s="13" t="s">
        <v>34</v>
      </c>
      <c r="AX182" s="13" t="s">
        <v>72</v>
      </c>
      <c r="AY182" s="207" t="s">
        <v>152</v>
      </c>
    </row>
    <row r="183" spans="1:65" s="14" customFormat="1" ht="11.25">
      <c r="B183" s="208"/>
      <c r="C183" s="209"/>
      <c r="D183" s="191" t="s">
        <v>165</v>
      </c>
      <c r="E183" s="210" t="s">
        <v>19</v>
      </c>
      <c r="F183" s="211" t="s">
        <v>168</v>
      </c>
      <c r="G183" s="209"/>
      <c r="H183" s="212">
        <v>3.355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165</v>
      </c>
      <c r="AU183" s="218" t="s">
        <v>81</v>
      </c>
      <c r="AV183" s="14" t="s">
        <v>159</v>
      </c>
      <c r="AW183" s="14" t="s">
        <v>34</v>
      </c>
      <c r="AX183" s="14" t="s">
        <v>79</v>
      </c>
      <c r="AY183" s="218" t="s">
        <v>152</v>
      </c>
    </row>
    <row r="184" spans="1:65" s="2" customFormat="1" ht="24">
      <c r="A184" s="34"/>
      <c r="B184" s="35"/>
      <c r="C184" s="178" t="s">
        <v>300</v>
      </c>
      <c r="D184" s="178" t="s">
        <v>154</v>
      </c>
      <c r="E184" s="179" t="s">
        <v>853</v>
      </c>
      <c r="F184" s="180" t="s">
        <v>854</v>
      </c>
      <c r="G184" s="181" t="s">
        <v>200</v>
      </c>
      <c r="H184" s="182">
        <v>3.355</v>
      </c>
      <c r="I184" s="183"/>
      <c r="J184" s="184">
        <f>ROUND(I184*H184,2)</f>
        <v>0</v>
      </c>
      <c r="K184" s="180" t="s">
        <v>158</v>
      </c>
      <c r="L184" s="39"/>
      <c r="M184" s="185" t="s">
        <v>19</v>
      </c>
      <c r="N184" s="186" t="s">
        <v>43</v>
      </c>
      <c r="O184" s="64"/>
      <c r="P184" s="187">
        <f>O184*H184</f>
        <v>0</v>
      </c>
      <c r="Q184" s="187">
        <v>0.4</v>
      </c>
      <c r="R184" s="187">
        <f>Q184*H184</f>
        <v>1.3420000000000001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159</v>
      </c>
      <c r="AT184" s="189" t="s">
        <v>154</v>
      </c>
      <c r="AU184" s="189" t="s">
        <v>81</v>
      </c>
      <c r="AY184" s="17" t="s">
        <v>152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79</v>
      </c>
      <c r="BK184" s="190">
        <f>ROUND(I184*H184,2)</f>
        <v>0</v>
      </c>
      <c r="BL184" s="17" t="s">
        <v>159</v>
      </c>
      <c r="BM184" s="189" t="s">
        <v>855</v>
      </c>
    </row>
    <row r="185" spans="1:65" s="2" customFormat="1" ht="29.25">
      <c r="A185" s="34"/>
      <c r="B185" s="35"/>
      <c r="C185" s="36"/>
      <c r="D185" s="191" t="s">
        <v>161</v>
      </c>
      <c r="E185" s="36"/>
      <c r="F185" s="192" t="s">
        <v>856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161</v>
      </c>
      <c r="AU185" s="17" t="s">
        <v>81</v>
      </c>
    </row>
    <row r="186" spans="1:65" s="2" customFormat="1" ht="24">
      <c r="A186" s="34"/>
      <c r="B186" s="35"/>
      <c r="C186" s="178" t="s">
        <v>304</v>
      </c>
      <c r="D186" s="178" t="s">
        <v>154</v>
      </c>
      <c r="E186" s="179" t="s">
        <v>857</v>
      </c>
      <c r="F186" s="180" t="s">
        <v>858</v>
      </c>
      <c r="G186" s="181" t="s">
        <v>200</v>
      </c>
      <c r="H186" s="182">
        <v>3.355</v>
      </c>
      <c r="I186" s="183"/>
      <c r="J186" s="184">
        <f>ROUND(I186*H186,2)</f>
        <v>0</v>
      </c>
      <c r="K186" s="180" t="s">
        <v>158</v>
      </c>
      <c r="L186" s="39"/>
      <c r="M186" s="185" t="s">
        <v>19</v>
      </c>
      <c r="N186" s="186" t="s">
        <v>43</v>
      </c>
      <c r="O186" s="64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159</v>
      </c>
      <c r="AT186" s="189" t="s">
        <v>154</v>
      </c>
      <c r="AU186" s="189" t="s">
        <v>81</v>
      </c>
      <c r="AY186" s="17" t="s">
        <v>152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79</v>
      </c>
      <c r="BK186" s="190">
        <f>ROUND(I186*H186,2)</f>
        <v>0</v>
      </c>
      <c r="BL186" s="17" t="s">
        <v>159</v>
      </c>
      <c r="BM186" s="189" t="s">
        <v>859</v>
      </c>
    </row>
    <row r="187" spans="1:65" s="2" customFormat="1" ht="29.25">
      <c r="A187" s="34"/>
      <c r="B187" s="35"/>
      <c r="C187" s="36"/>
      <c r="D187" s="191" t="s">
        <v>161</v>
      </c>
      <c r="E187" s="36"/>
      <c r="F187" s="192" t="s">
        <v>860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161</v>
      </c>
      <c r="AU187" s="17" t="s">
        <v>81</v>
      </c>
    </row>
    <row r="188" spans="1:65" s="2" customFormat="1" ht="24">
      <c r="A188" s="34"/>
      <c r="B188" s="35"/>
      <c r="C188" s="178" t="s">
        <v>311</v>
      </c>
      <c r="D188" s="178" t="s">
        <v>154</v>
      </c>
      <c r="E188" s="179" t="s">
        <v>861</v>
      </c>
      <c r="F188" s="180" t="s">
        <v>862</v>
      </c>
      <c r="G188" s="181" t="s">
        <v>200</v>
      </c>
      <c r="H188" s="182">
        <v>3.355</v>
      </c>
      <c r="I188" s="183"/>
      <c r="J188" s="184">
        <f>ROUND(I188*H188,2)</f>
        <v>0</v>
      </c>
      <c r="K188" s="180" t="s">
        <v>158</v>
      </c>
      <c r="L188" s="39"/>
      <c r="M188" s="185" t="s">
        <v>19</v>
      </c>
      <c r="N188" s="186" t="s">
        <v>43</v>
      </c>
      <c r="O188" s="64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159</v>
      </c>
      <c r="AT188" s="189" t="s">
        <v>154</v>
      </c>
      <c r="AU188" s="189" t="s">
        <v>81</v>
      </c>
      <c r="AY188" s="17" t="s">
        <v>152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79</v>
      </c>
      <c r="BK188" s="190">
        <f>ROUND(I188*H188,2)</f>
        <v>0</v>
      </c>
      <c r="BL188" s="17" t="s">
        <v>159</v>
      </c>
      <c r="BM188" s="189" t="s">
        <v>863</v>
      </c>
    </row>
    <row r="189" spans="1:65" s="2" customFormat="1" ht="19.5">
      <c r="A189" s="34"/>
      <c r="B189" s="35"/>
      <c r="C189" s="36"/>
      <c r="D189" s="191" t="s">
        <v>161</v>
      </c>
      <c r="E189" s="36"/>
      <c r="F189" s="192" t="s">
        <v>864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161</v>
      </c>
      <c r="AU189" s="17" t="s">
        <v>81</v>
      </c>
    </row>
    <row r="190" spans="1:65" s="2" customFormat="1" ht="24">
      <c r="A190" s="34"/>
      <c r="B190" s="35"/>
      <c r="C190" s="178" t="s">
        <v>316</v>
      </c>
      <c r="D190" s="178" t="s">
        <v>154</v>
      </c>
      <c r="E190" s="179" t="s">
        <v>289</v>
      </c>
      <c r="F190" s="180" t="s">
        <v>290</v>
      </c>
      <c r="G190" s="181" t="s">
        <v>157</v>
      </c>
      <c r="H190" s="182">
        <v>13.42</v>
      </c>
      <c r="I190" s="183"/>
      <c r="J190" s="184">
        <f>ROUND(I190*H190,2)</f>
        <v>0</v>
      </c>
      <c r="K190" s="180" t="s">
        <v>158</v>
      </c>
      <c r="L190" s="39"/>
      <c r="M190" s="185" t="s">
        <v>19</v>
      </c>
      <c r="N190" s="186" t="s">
        <v>43</v>
      </c>
      <c r="O190" s="64"/>
      <c r="P190" s="187">
        <f>O190*H190</f>
        <v>0</v>
      </c>
      <c r="Q190" s="187">
        <v>0.18729699999999999</v>
      </c>
      <c r="R190" s="187">
        <f>Q190*H190</f>
        <v>2.51352574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159</v>
      </c>
      <c r="AT190" s="189" t="s">
        <v>154</v>
      </c>
      <c r="AU190" s="189" t="s">
        <v>81</v>
      </c>
      <c r="AY190" s="17" t="s">
        <v>152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79</v>
      </c>
      <c r="BK190" s="190">
        <f>ROUND(I190*H190,2)</f>
        <v>0</v>
      </c>
      <c r="BL190" s="17" t="s">
        <v>159</v>
      </c>
      <c r="BM190" s="189" t="s">
        <v>865</v>
      </c>
    </row>
    <row r="191" spans="1:65" s="2" customFormat="1" ht="19.5">
      <c r="A191" s="34"/>
      <c r="B191" s="35"/>
      <c r="C191" s="36"/>
      <c r="D191" s="191" t="s">
        <v>161</v>
      </c>
      <c r="E191" s="36"/>
      <c r="F191" s="192" t="s">
        <v>292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161</v>
      </c>
      <c r="AU191" s="17" t="s">
        <v>81</v>
      </c>
    </row>
    <row r="192" spans="1:65" s="2" customFormat="1" ht="19.5">
      <c r="A192" s="34"/>
      <c r="B192" s="35"/>
      <c r="C192" s="36"/>
      <c r="D192" s="191" t="s">
        <v>163</v>
      </c>
      <c r="E192" s="36"/>
      <c r="F192" s="196" t="s">
        <v>866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163</v>
      </c>
      <c r="AU192" s="17" t="s">
        <v>81</v>
      </c>
    </row>
    <row r="193" spans="1:65" s="13" customFormat="1" ht="11.25">
      <c r="B193" s="197"/>
      <c r="C193" s="198"/>
      <c r="D193" s="191" t="s">
        <v>165</v>
      </c>
      <c r="E193" s="199" t="s">
        <v>19</v>
      </c>
      <c r="F193" s="200" t="s">
        <v>867</v>
      </c>
      <c r="G193" s="198"/>
      <c r="H193" s="201">
        <v>13.42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165</v>
      </c>
      <c r="AU193" s="207" t="s">
        <v>81</v>
      </c>
      <c r="AV193" s="13" t="s">
        <v>81</v>
      </c>
      <c r="AW193" s="13" t="s">
        <v>34</v>
      </c>
      <c r="AX193" s="13" t="s">
        <v>72</v>
      </c>
      <c r="AY193" s="207" t="s">
        <v>152</v>
      </c>
    </row>
    <row r="194" spans="1:65" s="14" customFormat="1" ht="11.25">
      <c r="B194" s="208"/>
      <c r="C194" s="209"/>
      <c r="D194" s="191" t="s">
        <v>165</v>
      </c>
      <c r="E194" s="210" t="s">
        <v>19</v>
      </c>
      <c r="F194" s="211" t="s">
        <v>168</v>
      </c>
      <c r="G194" s="209"/>
      <c r="H194" s="212">
        <v>13.42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165</v>
      </c>
      <c r="AU194" s="218" t="s">
        <v>81</v>
      </c>
      <c r="AV194" s="14" t="s">
        <v>159</v>
      </c>
      <c r="AW194" s="14" t="s">
        <v>34</v>
      </c>
      <c r="AX194" s="14" t="s">
        <v>79</v>
      </c>
      <c r="AY194" s="218" t="s">
        <v>152</v>
      </c>
    </row>
    <row r="195" spans="1:65" s="2" customFormat="1" ht="24">
      <c r="A195" s="34"/>
      <c r="B195" s="35"/>
      <c r="C195" s="178" t="s">
        <v>321</v>
      </c>
      <c r="D195" s="178" t="s">
        <v>154</v>
      </c>
      <c r="E195" s="179" t="s">
        <v>868</v>
      </c>
      <c r="F195" s="180" t="s">
        <v>869</v>
      </c>
      <c r="G195" s="181" t="s">
        <v>157</v>
      </c>
      <c r="H195" s="182">
        <v>13.42</v>
      </c>
      <c r="I195" s="183"/>
      <c r="J195" s="184">
        <f>ROUND(I195*H195,2)</f>
        <v>0</v>
      </c>
      <c r="K195" s="180" t="s">
        <v>158</v>
      </c>
      <c r="L195" s="39"/>
      <c r="M195" s="185" t="s">
        <v>19</v>
      </c>
      <c r="N195" s="186" t="s">
        <v>43</v>
      </c>
      <c r="O195" s="64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159</v>
      </c>
      <c r="AT195" s="189" t="s">
        <v>154</v>
      </c>
      <c r="AU195" s="189" t="s">
        <v>81</v>
      </c>
      <c r="AY195" s="17" t="s">
        <v>152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79</v>
      </c>
      <c r="BK195" s="190">
        <f>ROUND(I195*H195,2)</f>
        <v>0</v>
      </c>
      <c r="BL195" s="17" t="s">
        <v>159</v>
      </c>
      <c r="BM195" s="189" t="s">
        <v>870</v>
      </c>
    </row>
    <row r="196" spans="1:65" s="2" customFormat="1" ht="29.25">
      <c r="A196" s="34"/>
      <c r="B196" s="35"/>
      <c r="C196" s="36"/>
      <c r="D196" s="191" t="s">
        <v>161</v>
      </c>
      <c r="E196" s="36"/>
      <c r="F196" s="192" t="s">
        <v>871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161</v>
      </c>
      <c r="AU196" s="17" t="s">
        <v>81</v>
      </c>
    </row>
    <row r="197" spans="1:65" s="2" customFormat="1" ht="24">
      <c r="A197" s="34"/>
      <c r="B197" s="35"/>
      <c r="C197" s="178" t="s">
        <v>327</v>
      </c>
      <c r="D197" s="178" t="s">
        <v>154</v>
      </c>
      <c r="E197" s="179" t="s">
        <v>275</v>
      </c>
      <c r="F197" s="180" t="s">
        <v>276</v>
      </c>
      <c r="G197" s="181" t="s">
        <v>200</v>
      </c>
      <c r="H197" s="182">
        <v>1.2</v>
      </c>
      <c r="I197" s="183"/>
      <c r="J197" s="184">
        <f>ROUND(I197*H197,2)</f>
        <v>0</v>
      </c>
      <c r="K197" s="180" t="s">
        <v>158</v>
      </c>
      <c r="L197" s="39"/>
      <c r="M197" s="185" t="s">
        <v>19</v>
      </c>
      <c r="N197" s="186" t="s">
        <v>43</v>
      </c>
      <c r="O197" s="64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159</v>
      </c>
      <c r="AT197" s="189" t="s">
        <v>154</v>
      </c>
      <c r="AU197" s="189" t="s">
        <v>81</v>
      </c>
      <c r="AY197" s="17" t="s">
        <v>152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79</v>
      </c>
      <c r="BK197" s="190">
        <f>ROUND(I197*H197,2)</f>
        <v>0</v>
      </c>
      <c r="BL197" s="17" t="s">
        <v>159</v>
      </c>
      <c r="BM197" s="189" t="s">
        <v>872</v>
      </c>
    </row>
    <row r="198" spans="1:65" s="2" customFormat="1" ht="29.25">
      <c r="A198" s="34"/>
      <c r="B198" s="35"/>
      <c r="C198" s="36"/>
      <c r="D198" s="191" t="s">
        <v>161</v>
      </c>
      <c r="E198" s="36"/>
      <c r="F198" s="192" t="s">
        <v>278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161</v>
      </c>
      <c r="AU198" s="17" t="s">
        <v>81</v>
      </c>
    </row>
    <row r="199" spans="1:65" s="2" customFormat="1" ht="29.25">
      <c r="A199" s="34"/>
      <c r="B199" s="35"/>
      <c r="C199" s="36"/>
      <c r="D199" s="191" t="s">
        <v>163</v>
      </c>
      <c r="E199" s="36"/>
      <c r="F199" s="196" t="s">
        <v>873</v>
      </c>
      <c r="G199" s="36"/>
      <c r="H199" s="36"/>
      <c r="I199" s="193"/>
      <c r="J199" s="36"/>
      <c r="K199" s="36"/>
      <c r="L199" s="39"/>
      <c r="M199" s="194"/>
      <c r="N199" s="19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163</v>
      </c>
      <c r="AU199" s="17" t="s">
        <v>81</v>
      </c>
    </row>
    <row r="200" spans="1:65" s="13" customFormat="1" ht="11.25">
      <c r="B200" s="197"/>
      <c r="C200" s="198"/>
      <c r="D200" s="191" t="s">
        <v>165</v>
      </c>
      <c r="E200" s="199" t="s">
        <v>19</v>
      </c>
      <c r="F200" s="200" t="s">
        <v>874</v>
      </c>
      <c r="G200" s="198"/>
      <c r="H200" s="201">
        <v>1.2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165</v>
      </c>
      <c r="AU200" s="207" t="s">
        <v>81</v>
      </c>
      <c r="AV200" s="13" t="s">
        <v>81</v>
      </c>
      <c r="AW200" s="13" t="s">
        <v>34</v>
      </c>
      <c r="AX200" s="13" t="s">
        <v>72</v>
      </c>
      <c r="AY200" s="207" t="s">
        <v>152</v>
      </c>
    </row>
    <row r="201" spans="1:65" s="14" customFormat="1" ht="11.25">
      <c r="B201" s="208"/>
      <c r="C201" s="209"/>
      <c r="D201" s="191" t="s">
        <v>165</v>
      </c>
      <c r="E201" s="210" t="s">
        <v>19</v>
      </c>
      <c r="F201" s="211" t="s">
        <v>168</v>
      </c>
      <c r="G201" s="209"/>
      <c r="H201" s="212">
        <v>1.2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165</v>
      </c>
      <c r="AU201" s="218" t="s">
        <v>81</v>
      </c>
      <c r="AV201" s="14" t="s">
        <v>159</v>
      </c>
      <c r="AW201" s="14" t="s">
        <v>34</v>
      </c>
      <c r="AX201" s="14" t="s">
        <v>79</v>
      </c>
      <c r="AY201" s="218" t="s">
        <v>152</v>
      </c>
    </row>
    <row r="202" spans="1:65" s="2" customFormat="1" ht="33" customHeight="1">
      <c r="A202" s="34"/>
      <c r="B202" s="35"/>
      <c r="C202" s="178" t="s">
        <v>334</v>
      </c>
      <c r="D202" s="178" t="s">
        <v>154</v>
      </c>
      <c r="E202" s="179" t="s">
        <v>875</v>
      </c>
      <c r="F202" s="180" t="s">
        <v>876</v>
      </c>
      <c r="G202" s="181" t="s">
        <v>157</v>
      </c>
      <c r="H202" s="182">
        <v>13.42</v>
      </c>
      <c r="I202" s="183"/>
      <c r="J202" s="184">
        <f>ROUND(I202*H202,2)</f>
        <v>0</v>
      </c>
      <c r="K202" s="180" t="s">
        <v>158</v>
      </c>
      <c r="L202" s="39"/>
      <c r="M202" s="185" t="s">
        <v>19</v>
      </c>
      <c r="N202" s="186" t="s">
        <v>43</v>
      </c>
      <c r="O202" s="64"/>
      <c r="P202" s="187">
        <f>O202*H202</f>
        <v>0</v>
      </c>
      <c r="Q202" s="187">
        <v>0.40242464</v>
      </c>
      <c r="R202" s="187">
        <f>Q202*H202</f>
        <v>5.4005386688000003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159</v>
      </c>
      <c r="AT202" s="189" t="s">
        <v>154</v>
      </c>
      <c r="AU202" s="189" t="s">
        <v>81</v>
      </c>
      <c r="AY202" s="17" t="s">
        <v>152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79</v>
      </c>
      <c r="BK202" s="190">
        <f>ROUND(I202*H202,2)</f>
        <v>0</v>
      </c>
      <c r="BL202" s="17" t="s">
        <v>159</v>
      </c>
      <c r="BM202" s="189" t="s">
        <v>877</v>
      </c>
    </row>
    <row r="203" spans="1:65" s="2" customFormat="1" ht="29.25">
      <c r="A203" s="34"/>
      <c r="B203" s="35"/>
      <c r="C203" s="36"/>
      <c r="D203" s="191" t="s">
        <v>161</v>
      </c>
      <c r="E203" s="36"/>
      <c r="F203" s="192" t="s">
        <v>878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161</v>
      </c>
      <c r="AU203" s="17" t="s">
        <v>81</v>
      </c>
    </row>
    <row r="204" spans="1:65" s="2" customFormat="1" ht="19.5">
      <c r="A204" s="34"/>
      <c r="B204" s="35"/>
      <c r="C204" s="36"/>
      <c r="D204" s="191" t="s">
        <v>163</v>
      </c>
      <c r="E204" s="36"/>
      <c r="F204" s="196" t="s">
        <v>851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163</v>
      </c>
      <c r="AU204" s="17" t="s">
        <v>81</v>
      </c>
    </row>
    <row r="205" spans="1:65" s="13" customFormat="1" ht="11.25">
      <c r="B205" s="197"/>
      <c r="C205" s="198"/>
      <c r="D205" s="191" t="s">
        <v>165</v>
      </c>
      <c r="E205" s="199" t="s">
        <v>19</v>
      </c>
      <c r="F205" s="200" t="s">
        <v>879</v>
      </c>
      <c r="G205" s="198"/>
      <c r="H205" s="201">
        <v>13.42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165</v>
      </c>
      <c r="AU205" s="207" t="s">
        <v>81</v>
      </c>
      <c r="AV205" s="13" t="s">
        <v>81</v>
      </c>
      <c r="AW205" s="13" t="s">
        <v>34</v>
      </c>
      <c r="AX205" s="13" t="s">
        <v>72</v>
      </c>
      <c r="AY205" s="207" t="s">
        <v>152</v>
      </c>
    </row>
    <row r="206" spans="1:65" s="14" customFormat="1" ht="11.25">
      <c r="B206" s="208"/>
      <c r="C206" s="209"/>
      <c r="D206" s="191" t="s">
        <v>165</v>
      </c>
      <c r="E206" s="210" t="s">
        <v>19</v>
      </c>
      <c r="F206" s="211" t="s">
        <v>168</v>
      </c>
      <c r="G206" s="209"/>
      <c r="H206" s="212">
        <v>13.42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165</v>
      </c>
      <c r="AU206" s="218" t="s">
        <v>81</v>
      </c>
      <c r="AV206" s="14" t="s">
        <v>159</v>
      </c>
      <c r="AW206" s="14" t="s">
        <v>34</v>
      </c>
      <c r="AX206" s="14" t="s">
        <v>79</v>
      </c>
      <c r="AY206" s="218" t="s">
        <v>152</v>
      </c>
    </row>
    <row r="207" spans="1:65" s="2" customFormat="1" ht="16.5" customHeight="1">
      <c r="A207" s="34"/>
      <c r="B207" s="35"/>
      <c r="C207" s="219" t="s">
        <v>341</v>
      </c>
      <c r="D207" s="219" t="s">
        <v>267</v>
      </c>
      <c r="E207" s="220" t="s">
        <v>268</v>
      </c>
      <c r="F207" s="221" t="s">
        <v>269</v>
      </c>
      <c r="G207" s="222" t="s">
        <v>270</v>
      </c>
      <c r="H207" s="223">
        <v>6.7</v>
      </c>
      <c r="I207" s="224"/>
      <c r="J207" s="225">
        <f>ROUND(I207*H207,2)</f>
        <v>0</v>
      </c>
      <c r="K207" s="221" t="s">
        <v>158</v>
      </c>
      <c r="L207" s="226"/>
      <c r="M207" s="227" t="s">
        <v>19</v>
      </c>
      <c r="N207" s="228" t="s">
        <v>43</v>
      </c>
      <c r="O207" s="64"/>
      <c r="P207" s="187">
        <f>O207*H207</f>
        <v>0</v>
      </c>
      <c r="Q207" s="187">
        <v>1</v>
      </c>
      <c r="R207" s="187">
        <f>Q207*H207</f>
        <v>6.7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204</v>
      </c>
      <c r="AT207" s="189" t="s">
        <v>267</v>
      </c>
      <c r="AU207" s="189" t="s">
        <v>81</v>
      </c>
      <c r="AY207" s="17" t="s">
        <v>152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79</v>
      </c>
      <c r="BK207" s="190">
        <f>ROUND(I207*H207,2)</f>
        <v>0</v>
      </c>
      <c r="BL207" s="17" t="s">
        <v>159</v>
      </c>
      <c r="BM207" s="189" t="s">
        <v>880</v>
      </c>
    </row>
    <row r="208" spans="1:65" s="2" customFormat="1" ht="11.25">
      <c r="A208" s="34"/>
      <c r="B208" s="35"/>
      <c r="C208" s="36"/>
      <c r="D208" s="191" t="s">
        <v>161</v>
      </c>
      <c r="E208" s="36"/>
      <c r="F208" s="192" t="s">
        <v>269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161</v>
      </c>
      <c r="AU208" s="17" t="s">
        <v>81</v>
      </c>
    </row>
    <row r="209" spans="1:65" s="13" customFormat="1" ht="11.25">
      <c r="B209" s="197"/>
      <c r="C209" s="198"/>
      <c r="D209" s="191" t="s">
        <v>165</v>
      </c>
      <c r="E209" s="199" t="s">
        <v>19</v>
      </c>
      <c r="F209" s="200" t="s">
        <v>881</v>
      </c>
      <c r="G209" s="198"/>
      <c r="H209" s="201">
        <v>6.7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165</v>
      </c>
      <c r="AU209" s="207" t="s">
        <v>81</v>
      </c>
      <c r="AV209" s="13" t="s">
        <v>81</v>
      </c>
      <c r="AW209" s="13" t="s">
        <v>34</v>
      </c>
      <c r="AX209" s="13" t="s">
        <v>79</v>
      </c>
      <c r="AY209" s="207" t="s">
        <v>152</v>
      </c>
    </row>
    <row r="210" spans="1:65" s="12" customFormat="1" ht="22.9" customHeight="1">
      <c r="B210" s="162"/>
      <c r="C210" s="163"/>
      <c r="D210" s="164" t="s">
        <v>71</v>
      </c>
      <c r="E210" s="176" t="s">
        <v>191</v>
      </c>
      <c r="F210" s="176" t="s">
        <v>347</v>
      </c>
      <c r="G210" s="163"/>
      <c r="H210" s="163"/>
      <c r="I210" s="166"/>
      <c r="J210" s="177">
        <f>BK210</f>
        <v>0</v>
      </c>
      <c r="K210" s="163"/>
      <c r="L210" s="168"/>
      <c r="M210" s="169"/>
      <c r="N210" s="170"/>
      <c r="O210" s="170"/>
      <c r="P210" s="171">
        <f>SUM(P211:P222)</f>
        <v>0</v>
      </c>
      <c r="Q210" s="170"/>
      <c r="R210" s="171">
        <f>SUM(R211:R222)</f>
        <v>2.7929561999999999</v>
      </c>
      <c r="S210" s="170"/>
      <c r="T210" s="172">
        <f>SUM(T211:T222)</f>
        <v>1.728</v>
      </c>
      <c r="AR210" s="173" t="s">
        <v>79</v>
      </c>
      <c r="AT210" s="174" t="s">
        <v>71</v>
      </c>
      <c r="AU210" s="174" t="s">
        <v>79</v>
      </c>
      <c r="AY210" s="173" t="s">
        <v>152</v>
      </c>
      <c r="BK210" s="175">
        <f>SUM(BK211:BK222)</f>
        <v>0</v>
      </c>
    </row>
    <row r="211" spans="1:65" s="2" customFormat="1" ht="24">
      <c r="A211" s="34"/>
      <c r="B211" s="35"/>
      <c r="C211" s="178" t="s">
        <v>348</v>
      </c>
      <c r="D211" s="178" t="s">
        <v>154</v>
      </c>
      <c r="E211" s="179" t="s">
        <v>882</v>
      </c>
      <c r="F211" s="180" t="s">
        <v>883</v>
      </c>
      <c r="G211" s="181" t="s">
        <v>157</v>
      </c>
      <c r="H211" s="182">
        <v>20.64</v>
      </c>
      <c r="I211" s="183"/>
      <c r="J211" s="184">
        <f>ROUND(I211*H211,2)</f>
        <v>0</v>
      </c>
      <c r="K211" s="180" t="s">
        <v>158</v>
      </c>
      <c r="L211" s="39"/>
      <c r="M211" s="185" t="s">
        <v>19</v>
      </c>
      <c r="N211" s="186" t="s">
        <v>43</v>
      </c>
      <c r="O211" s="64"/>
      <c r="P211" s="187">
        <f>O211*H211</f>
        <v>0</v>
      </c>
      <c r="Q211" s="187">
        <v>1.4E-3</v>
      </c>
      <c r="R211" s="187">
        <f>Q211*H211</f>
        <v>2.8896000000000002E-2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159</v>
      </c>
      <c r="AT211" s="189" t="s">
        <v>154</v>
      </c>
      <c r="AU211" s="189" t="s">
        <v>81</v>
      </c>
      <c r="AY211" s="17" t="s">
        <v>152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79</v>
      </c>
      <c r="BK211" s="190">
        <f>ROUND(I211*H211,2)</f>
        <v>0</v>
      </c>
      <c r="BL211" s="17" t="s">
        <v>159</v>
      </c>
      <c r="BM211" s="189" t="s">
        <v>884</v>
      </c>
    </row>
    <row r="212" spans="1:65" s="2" customFormat="1" ht="19.5">
      <c r="A212" s="34"/>
      <c r="B212" s="35"/>
      <c r="C212" s="36"/>
      <c r="D212" s="191" t="s">
        <v>161</v>
      </c>
      <c r="E212" s="36"/>
      <c r="F212" s="192" t="s">
        <v>885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161</v>
      </c>
      <c r="AU212" s="17" t="s">
        <v>81</v>
      </c>
    </row>
    <row r="213" spans="1:65" s="13" customFormat="1" ht="11.25">
      <c r="B213" s="197"/>
      <c r="C213" s="198"/>
      <c r="D213" s="191" t="s">
        <v>165</v>
      </c>
      <c r="E213" s="199" t="s">
        <v>19</v>
      </c>
      <c r="F213" s="200" t="s">
        <v>886</v>
      </c>
      <c r="G213" s="198"/>
      <c r="H213" s="201">
        <v>20.64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165</v>
      </c>
      <c r="AU213" s="207" t="s">
        <v>81</v>
      </c>
      <c r="AV213" s="13" t="s">
        <v>81</v>
      </c>
      <c r="AW213" s="13" t="s">
        <v>34</v>
      </c>
      <c r="AX213" s="13" t="s">
        <v>79</v>
      </c>
      <c r="AY213" s="207" t="s">
        <v>152</v>
      </c>
    </row>
    <row r="214" spans="1:65" s="2" customFormat="1" ht="24">
      <c r="A214" s="34"/>
      <c r="B214" s="35"/>
      <c r="C214" s="178" t="s">
        <v>357</v>
      </c>
      <c r="D214" s="178" t="s">
        <v>154</v>
      </c>
      <c r="E214" s="179" t="s">
        <v>887</v>
      </c>
      <c r="F214" s="180" t="s">
        <v>888</v>
      </c>
      <c r="G214" s="181" t="s">
        <v>157</v>
      </c>
      <c r="H214" s="182">
        <v>20.64</v>
      </c>
      <c r="I214" s="183"/>
      <c r="J214" s="184">
        <f>ROUND(I214*H214,2)</f>
        <v>0</v>
      </c>
      <c r="K214" s="180" t="s">
        <v>158</v>
      </c>
      <c r="L214" s="39"/>
      <c r="M214" s="185" t="s">
        <v>19</v>
      </c>
      <c r="N214" s="186" t="s">
        <v>43</v>
      </c>
      <c r="O214" s="64"/>
      <c r="P214" s="187">
        <f>O214*H214</f>
        <v>0</v>
      </c>
      <c r="Q214" s="187">
        <v>5.8275E-2</v>
      </c>
      <c r="R214" s="187">
        <f>Q214*H214</f>
        <v>1.202796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159</v>
      </c>
      <c r="AT214" s="189" t="s">
        <v>154</v>
      </c>
      <c r="AU214" s="189" t="s">
        <v>81</v>
      </c>
      <c r="AY214" s="17" t="s">
        <v>152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79</v>
      </c>
      <c r="BK214" s="190">
        <f>ROUND(I214*H214,2)</f>
        <v>0</v>
      </c>
      <c r="BL214" s="17" t="s">
        <v>159</v>
      </c>
      <c r="BM214" s="189" t="s">
        <v>889</v>
      </c>
    </row>
    <row r="215" spans="1:65" s="2" customFormat="1" ht="19.5">
      <c r="A215" s="34"/>
      <c r="B215" s="35"/>
      <c r="C215" s="36"/>
      <c r="D215" s="191" t="s">
        <v>161</v>
      </c>
      <c r="E215" s="36"/>
      <c r="F215" s="192" t="s">
        <v>890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161</v>
      </c>
      <c r="AU215" s="17" t="s">
        <v>81</v>
      </c>
    </row>
    <row r="216" spans="1:65" s="13" customFormat="1" ht="11.25">
      <c r="B216" s="197"/>
      <c r="C216" s="198"/>
      <c r="D216" s="191" t="s">
        <v>165</v>
      </c>
      <c r="E216" s="199" t="s">
        <v>19</v>
      </c>
      <c r="F216" s="200" t="s">
        <v>891</v>
      </c>
      <c r="G216" s="198"/>
      <c r="H216" s="201">
        <v>20.64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165</v>
      </c>
      <c r="AU216" s="207" t="s">
        <v>81</v>
      </c>
      <c r="AV216" s="13" t="s">
        <v>81</v>
      </c>
      <c r="AW216" s="13" t="s">
        <v>34</v>
      </c>
      <c r="AX216" s="13" t="s">
        <v>79</v>
      </c>
      <c r="AY216" s="207" t="s">
        <v>152</v>
      </c>
    </row>
    <row r="217" spans="1:65" s="2" customFormat="1" ht="33" customHeight="1">
      <c r="A217" s="34"/>
      <c r="B217" s="35"/>
      <c r="C217" s="178" t="s">
        <v>364</v>
      </c>
      <c r="D217" s="178" t="s">
        <v>154</v>
      </c>
      <c r="E217" s="179" t="s">
        <v>349</v>
      </c>
      <c r="F217" s="180" t="s">
        <v>350</v>
      </c>
      <c r="G217" s="181" t="s">
        <v>157</v>
      </c>
      <c r="H217" s="182">
        <v>18</v>
      </c>
      <c r="I217" s="183"/>
      <c r="J217" s="184">
        <f>ROUND(I217*H217,2)</f>
        <v>0</v>
      </c>
      <c r="K217" s="180" t="s">
        <v>158</v>
      </c>
      <c r="L217" s="39"/>
      <c r="M217" s="185" t="s">
        <v>19</v>
      </c>
      <c r="N217" s="186" t="s">
        <v>43</v>
      </c>
      <c r="O217" s="64"/>
      <c r="P217" s="187">
        <f>O217*H217</f>
        <v>0</v>
      </c>
      <c r="Q217" s="187">
        <v>8.6736900000000006E-2</v>
      </c>
      <c r="R217" s="187">
        <f>Q217*H217</f>
        <v>1.5612642000000001</v>
      </c>
      <c r="S217" s="187">
        <v>9.6000000000000002E-2</v>
      </c>
      <c r="T217" s="188">
        <f>S217*H217</f>
        <v>1.728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159</v>
      </c>
      <c r="AT217" s="189" t="s">
        <v>154</v>
      </c>
      <c r="AU217" s="189" t="s">
        <v>81</v>
      </c>
      <c r="AY217" s="17" t="s">
        <v>152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79</v>
      </c>
      <c r="BK217" s="190">
        <f>ROUND(I217*H217,2)</f>
        <v>0</v>
      </c>
      <c r="BL217" s="17" t="s">
        <v>159</v>
      </c>
      <c r="BM217" s="189" t="s">
        <v>892</v>
      </c>
    </row>
    <row r="218" spans="1:65" s="2" customFormat="1" ht="29.25">
      <c r="A218" s="34"/>
      <c r="B218" s="35"/>
      <c r="C218" s="36"/>
      <c r="D218" s="191" t="s">
        <v>161</v>
      </c>
      <c r="E218" s="36"/>
      <c r="F218" s="192" t="s">
        <v>352</v>
      </c>
      <c r="G218" s="36"/>
      <c r="H218" s="36"/>
      <c r="I218" s="193"/>
      <c r="J218" s="36"/>
      <c r="K218" s="36"/>
      <c r="L218" s="39"/>
      <c r="M218" s="194"/>
      <c r="N218" s="195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161</v>
      </c>
      <c r="AU218" s="17" t="s">
        <v>81</v>
      </c>
    </row>
    <row r="219" spans="1:65" s="2" customFormat="1" ht="29.25">
      <c r="A219" s="34"/>
      <c r="B219" s="35"/>
      <c r="C219" s="36"/>
      <c r="D219" s="191" t="s">
        <v>163</v>
      </c>
      <c r="E219" s="36"/>
      <c r="F219" s="196" t="s">
        <v>353</v>
      </c>
      <c r="G219" s="36"/>
      <c r="H219" s="36"/>
      <c r="I219" s="193"/>
      <c r="J219" s="36"/>
      <c r="K219" s="36"/>
      <c r="L219" s="39"/>
      <c r="M219" s="194"/>
      <c r="N219" s="19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163</v>
      </c>
      <c r="AU219" s="17" t="s">
        <v>81</v>
      </c>
    </row>
    <row r="220" spans="1:65" s="13" customFormat="1" ht="11.25">
      <c r="B220" s="197"/>
      <c r="C220" s="198"/>
      <c r="D220" s="191" t="s">
        <v>165</v>
      </c>
      <c r="E220" s="199" t="s">
        <v>19</v>
      </c>
      <c r="F220" s="200" t="s">
        <v>893</v>
      </c>
      <c r="G220" s="198"/>
      <c r="H220" s="201">
        <v>15.36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165</v>
      </c>
      <c r="AU220" s="207" t="s">
        <v>81</v>
      </c>
      <c r="AV220" s="13" t="s">
        <v>81</v>
      </c>
      <c r="AW220" s="13" t="s">
        <v>34</v>
      </c>
      <c r="AX220" s="13" t="s">
        <v>72</v>
      </c>
      <c r="AY220" s="207" t="s">
        <v>152</v>
      </c>
    </row>
    <row r="221" spans="1:65" s="13" customFormat="1" ht="11.25">
      <c r="B221" s="197"/>
      <c r="C221" s="198"/>
      <c r="D221" s="191" t="s">
        <v>165</v>
      </c>
      <c r="E221" s="199" t="s">
        <v>19</v>
      </c>
      <c r="F221" s="200" t="s">
        <v>894</v>
      </c>
      <c r="G221" s="198"/>
      <c r="H221" s="201">
        <v>2.64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165</v>
      </c>
      <c r="AU221" s="207" t="s">
        <v>81</v>
      </c>
      <c r="AV221" s="13" t="s">
        <v>81</v>
      </c>
      <c r="AW221" s="13" t="s">
        <v>34</v>
      </c>
      <c r="AX221" s="13" t="s">
        <v>72</v>
      </c>
      <c r="AY221" s="207" t="s">
        <v>152</v>
      </c>
    </row>
    <row r="222" spans="1:65" s="14" customFormat="1" ht="11.25">
      <c r="B222" s="208"/>
      <c r="C222" s="209"/>
      <c r="D222" s="191" t="s">
        <v>165</v>
      </c>
      <c r="E222" s="210" t="s">
        <v>19</v>
      </c>
      <c r="F222" s="211" t="s">
        <v>168</v>
      </c>
      <c r="G222" s="209"/>
      <c r="H222" s="212">
        <v>18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165</v>
      </c>
      <c r="AU222" s="218" t="s">
        <v>81</v>
      </c>
      <c r="AV222" s="14" t="s">
        <v>159</v>
      </c>
      <c r="AW222" s="14" t="s">
        <v>34</v>
      </c>
      <c r="AX222" s="14" t="s">
        <v>79</v>
      </c>
      <c r="AY222" s="218" t="s">
        <v>152</v>
      </c>
    </row>
    <row r="223" spans="1:65" s="12" customFormat="1" ht="22.9" customHeight="1">
      <c r="B223" s="162"/>
      <c r="C223" s="163"/>
      <c r="D223" s="164" t="s">
        <v>71</v>
      </c>
      <c r="E223" s="176" t="s">
        <v>209</v>
      </c>
      <c r="F223" s="176" t="s">
        <v>356</v>
      </c>
      <c r="G223" s="163"/>
      <c r="H223" s="163"/>
      <c r="I223" s="166"/>
      <c r="J223" s="177">
        <f>BK223</f>
        <v>0</v>
      </c>
      <c r="K223" s="163"/>
      <c r="L223" s="168"/>
      <c r="M223" s="169"/>
      <c r="N223" s="170"/>
      <c r="O223" s="170"/>
      <c r="P223" s="171">
        <f>P224+SUM(P225:P292)</f>
        <v>0</v>
      </c>
      <c r="Q223" s="170"/>
      <c r="R223" s="171">
        <f>R224+SUM(R225:R292)</f>
        <v>76.952624839999999</v>
      </c>
      <c r="S223" s="170"/>
      <c r="T223" s="172">
        <f>T224+SUM(T225:T292)</f>
        <v>94.832661999999999</v>
      </c>
      <c r="AR223" s="173" t="s">
        <v>79</v>
      </c>
      <c r="AT223" s="174" t="s">
        <v>71</v>
      </c>
      <c r="AU223" s="174" t="s">
        <v>79</v>
      </c>
      <c r="AY223" s="173" t="s">
        <v>152</v>
      </c>
      <c r="BK223" s="175">
        <f>BK224+SUM(BK225:BK292)</f>
        <v>0</v>
      </c>
    </row>
    <row r="224" spans="1:65" s="2" customFormat="1" ht="24">
      <c r="A224" s="34"/>
      <c r="B224" s="35"/>
      <c r="C224" s="178" t="s">
        <v>370</v>
      </c>
      <c r="D224" s="178" t="s">
        <v>154</v>
      </c>
      <c r="E224" s="179" t="s">
        <v>388</v>
      </c>
      <c r="F224" s="180" t="s">
        <v>389</v>
      </c>
      <c r="G224" s="181" t="s">
        <v>182</v>
      </c>
      <c r="H224" s="182">
        <v>16</v>
      </c>
      <c r="I224" s="183"/>
      <c r="J224" s="184">
        <f>ROUND(I224*H224,2)</f>
        <v>0</v>
      </c>
      <c r="K224" s="180" t="s">
        <v>158</v>
      </c>
      <c r="L224" s="39"/>
      <c r="M224" s="185" t="s">
        <v>19</v>
      </c>
      <c r="N224" s="186" t="s">
        <v>43</v>
      </c>
      <c r="O224" s="64"/>
      <c r="P224" s="187">
        <f>O224*H224</f>
        <v>0</v>
      </c>
      <c r="Q224" s="187">
        <v>0</v>
      </c>
      <c r="R224" s="187">
        <f>Q224*H224</f>
        <v>0</v>
      </c>
      <c r="S224" s="187">
        <v>5.0000000000000001E-4</v>
      </c>
      <c r="T224" s="188">
        <f>S224*H224</f>
        <v>8.0000000000000002E-3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159</v>
      </c>
      <c r="AT224" s="189" t="s">
        <v>154</v>
      </c>
      <c r="AU224" s="189" t="s">
        <v>81</v>
      </c>
      <c r="AY224" s="17" t="s">
        <v>152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79</v>
      </c>
      <c r="BK224" s="190">
        <f>ROUND(I224*H224,2)</f>
        <v>0</v>
      </c>
      <c r="BL224" s="17" t="s">
        <v>159</v>
      </c>
      <c r="BM224" s="189" t="s">
        <v>390</v>
      </c>
    </row>
    <row r="225" spans="1:65" s="2" customFormat="1" ht="11.25">
      <c r="A225" s="34"/>
      <c r="B225" s="35"/>
      <c r="C225" s="36"/>
      <c r="D225" s="191" t="s">
        <v>161</v>
      </c>
      <c r="E225" s="36"/>
      <c r="F225" s="192" t="s">
        <v>391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161</v>
      </c>
      <c r="AU225" s="17" t="s">
        <v>81</v>
      </c>
    </row>
    <row r="226" spans="1:65" s="13" customFormat="1" ht="11.25">
      <c r="B226" s="197"/>
      <c r="C226" s="198"/>
      <c r="D226" s="191" t="s">
        <v>165</v>
      </c>
      <c r="E226" s="199" t="s">
        <v>19</v>
      </c>
      <c r="F226" s="200" t="s">
        <v>895</v>
      </c>
      <c r="G226" s="198"/>
      <c r="H226" s="201">
        <v>16</v>
      </c>
      <c r="I226" s="202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165</v>
      </c>
      <c r="AU226" s="207" t="s">
        <v>81</v>
      </c>
      <c r="AV226" s="13" t="s">
        <v>81</v>
      </c>
      <c r="AW226" s="13" t="s">
        <v>34</v>
      </c>
      <c r="AX226" s="13" t="s">
        <v>72</v>
      </c>
      <c r="AY226" s="207" t="s">
        <v>152</v>
      </c>
    </row>
    <row r="227" spans="1:65" s="14" customFormat="1" ht="11.25">
      <c r="B227" s="208"/>
      <c r="C227" s="209"/>
      <c r="D227" s="191" t="s">
        <v>165</v>
      </c>
      <c r="E227" s="210" t="s">
        <v>19</v>
      </c>
      <c r="F227" s="211" t="s">
        <v>168</v>
      </c>
      <c r="G227" s="209"/>
      <c r="H227" s="212">
        <v>16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165</v>
      </c>
      <c r="AU227" s="218" t="s">
        <v>81</v>
      </c>
      <c r="AV227" s="14" t="s">
        <v>159</v>
      </c>
      <c r="AW227" s="14" t="s">
        <v>34</v>
      </c>
      <c r="AX227" s="14" t="s">
        <v>79</v>
      </c>
      <c r="AY227" s="218" t="s">
        <v>152</v>
      </c>
    </row>
    <row r="228" spans="1:65" s="2" customFormat="1" ht="24">
      <c r="A228" s="34"/>
      <c r="B228" s="35"/>
      <c r="C228" s="178" t="s">
        <v>380</v>
      </c>
      <c r="D228" s="178" t="s">
        <v>154</v>
      </c>
      <c r="E228" s="179" t="s">
        <v>402</v>
      </c>
      <c r="F228" s="180" t="s">
        <v>403</v>
      </c>
      <c r="G228" s="181" t="s">
        <v>200</v>
      </c>
      <c r="H228" s="182">
        <v>1.65</v>
      </c>
      <c r="I228" s="183"/>
      <c r="J228" s="184">
        <f>ROUND(I228*H228,2)</f>
        <v>0</v>
      </c>
      <c r="K228" s="180" t="s">
        <v>158</v>
      </c>
      <c r="L228" s="39"/>
      <c r="M228" s="185" t="s">
        <v>19</v>
      </c>
      <c r="N228" s="186" t="s">
        <v>43</v>
      </c>
      <c r="O228" s="64"/>
      <c r="P228" s="187">
        <f>O228*H228</f>
        <v>0</v>
      </c>
      <c r="Q228" s="187">
        <v>0</v>
      </c>
      <c r="R228" s="187">
        <f>Q228*H228</f>
        <v>0</v>
      </c>
      <c r="S228" s="187">
        <v>2.6</v>
      </c>
      <c r="T228" s="188">
        <f>S228*H228</f>
        <v>4.29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159</v>
      </c>
      <c r="AT228" s="189" t="s">
        <v>154</v>
      </c>
      <c r="AU228" s="189" t="s">
        <v>81</v>
      </c>
      <c r="AY228" s="17" t="s">
        <v>152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79</v>
      </c>
      <c r="BK228" s="190">
        <f>ROUND(I228*H228,2)</f>
        <v>0</v>
      </c>
      <c r="BL228" s="17" t="s">
        <v>159</v>
      </c>
      <c r="BM228" s="189" t="s">
        <v>896</v>
      </c>
    </row>
    <row r="229" spans="1:65" s="2" customFormat="1" ht="11.25">
      <c r="A229" s="34"/>
      <c r="B229" s="35"/>
      <c r="C229" s="36"/>
      <c r="D229" s="191" t="s">
        <v>161</v>
      </c>
      <c r="E229" s="36"/>
      <c r="F229" s="192" t="s">
        <v>405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161</v>
      </c>
      <c r="AU229" s="17" t="s">
        <v>81</v>
      </c>
    </row>
    <row r="230" spans="1:65" s="2" customFormat="1" ht="19.5">
      <c r="A230" s="34"/>
      <c r="B230" s="35"/>
      <c r="C230" s="36"/>
      <c r="D230" s="191" t="s">
        <v>163</v>
      </c>
      <c r="E230" s="36"/>
      <c r="F230" s="196" t="s">
        <v>897</v>
      </c>
      <c r="G230" s="36"/>
      <c r="H230" s="36"/>
      <c r="I230" s="193"/>
      <c r="J230" s="36"/>
      <c r="K230" s="36"/>
      <c r="L230" s="39"/>
      <c r="M230" s="194"/>
      <c r="N230" s="19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163</v>
      </c>
      <c r="AU230" s="17" t="s">
        <v>81</v>
      </c>
    </row>
    <row r="231" spans="1:65" s="13" customFormat="1" ht="11.25">
      <c r="B231" s="197"/>
      <c r="C231" s="198"/>
      <c r="D231" s="191" t="s">
        <v>165</v>
      </c>
      <c r="E231" s="199" t="s">
        <v>19</v>
      </c>
      <c r="F231" s="200" t="s">
        <v>898</v>
      </c>
      <c r="G231" s="198"/>
      <c r="H231" s="201">
        <v>1.65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165</v>
      </c>
      <c r="AU231" s="207" t="s">
        <v>81</v>
      </c>
      <c r="AV231" s="13" t="s">
        <v>81</v>
      </c>
      <c r="AW231" s="13" t="s">
        <v>34</v>
      </c>
      <c r="AX231" s="13" t="s">
        <v>72</v>
      </c>
      <c r="AY231" s="207" t="s">
        <v>152</v>
      </c>
    </row>
    <row r="232" spans="1:65" s="14" customFormat="1" ht="11.25">
      <c r="B232" s="208"/>
      <c r="C232" s="209"/>
      <c r="D232" s="191" t="s">
        <v>165</v>
      </c>
      <c r="E232" s="210" t="s">
        <v>19</v>
      </c>
      <c r="F232" s="211" t="s">
        <v>168</v>
      </c>
      <c r="G232" s="209"/>
      <c r="H232" s="212">
        <v>1.65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165</v>
      </c>
      <c r="AU232" s="218" t="s">
        <v>81</v>
      </c>
      <c r="AV232" s="14" t="s">
        <v>159</v>
      </c>
      <c r="AW232" s="14" t="s">
        <v>34</v>
      </c>
      <c r="AX232" s="14" t="s">
        <v>79</v>
      </c>
      <c r="AY232" s="218" t="s">
        <v>152</v>
      </c>
    </row>
    <row r="233" spans="1:65" s="2" customFormat="1" ht="24">
      <c r="A233" s="34"/>
      <c r="B233" s="35"/>
      <c r="C233" s="178" t="s">
        <v>387</v>
      </c>
      <c r="D233" s="178" t="s">
        <v>154</v>
      </c>
      <c r="E233" s="179" t="s">
        <v>747</v>
      </c>
      <c r="F233" s="180" t="s">
        <v>748</v>
      </c>
      <c r="G233" s="181" t="s">
        <v>157</v>
      </c>
      <c r="H233" s="182">
        <v>227.57400000000001</v>
      </c>
      <c r="I233" s="183"/>
      <c r="J233" s="184">
        <f>ROUND(I233*H233,2)</f>
        <v>0</v>
      </c>
      <c r="K233" s="180" t="s">
        <v>158</v>
      </c>
      <c r="L233" s="39"/>
      <c r="M233" s="185" t="s">
        <v>19</v>
      </c>
      <c r="N233" s="186" t="s">
        <v>43</v>
      </c>
      <c r="O233" s="64"/>
      <c r="P233" s="187">
        <f>O233*H233</f>
        <v>0</v>
      </c>
      <c r="Q233" s="187">
        <v>4.8000000000000001E-2</v>
      </c>
      <c r="R233" s="187">
        <f>Q233*H233</f>
        <v>10.923552000000001</v>
      </c>
      <c r="S233" s="187">
        <v>4.8000000000000001E-2</v>
      </c>
      <c r="T233" s="188">
        <f>S233*H233</f>
        <v>10.923552000000001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159</v>
      </c>
      <c r="AT233" s="189" t="s">
        <v>154</v>
      </c>
      <c r="AU233" s="189" t="s">
        <v>81</v>
      </c>
      <c r="AY233" s="17" t="s">
        <v>152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79</v>
      </c>
      <c r="BK233" s="190">
        <f>ROUND(I233*H233,2)</f>
        <v>0</v>
      </c>
      <c r="BL233" s="17" t="s">
        <v>159</v>
      </c>
      <c r="BM233" s="189" t="s">
        <v>899</v>
      </c>
    </row>
    <row r="234" spans="1:65" s="2" customFormat="1" ht="11.25">
      <c r="A234" s="34"/>
      <c r="B234" s="35"/>
      <c r="C234" s="36"/>
      <c r="D234" s="191" t="s">
        <v>161</v>
      </c>
      <c r="E234" s="36"/>
      <c r="F234" s="192" t="s">
        <v>750</v>
      </c>
      <c r="G234" s="36"/>
      <c r="H234" s="36"/>
      <c r="I234" s="193"/>
      <c r="J234" s="36"/>
      <c r="K234" s="36"/>
      <c r="L234" s="39"/>
      <c r="M234" s="194"/>
      <c r="N234" s="195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161</v>
      </c>
      <c r="AU234" s="17" t="s">
        <v>81</v>
      </c>
    </row>
    <row r="235" spans="1:65" s="2" customFormat="1" ht="19.5">
      <c r="A235" s="34"/>
      <c r="B235" s="35"/>
      <c r="C235" s="36"/>
      <c r="D235" s="191" t="s">
        <v>163</v>
      </c>
      <c r="E235" s="36"/>
      <c r="F235" s="196" t="s">
        <v>751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163</v>
      </c>
      <c r="AU235" s="17" t="s">
        <v>81</v>
      </c>
    </row>
    <row r="236" spans="1:65" s="13" customFormat="1" ht="11.25">
      <c r="B236" s="197"/>
      <c r="C236" s="198"/>
      <c r="D236" s="191" t="s">
        <v>165</v>
      </c>
      <c r="E236" s="199" t="s">
        <v>19</v>
      </c>
      <c r="F236" s="200" t="s">
        <v>819</v>
      </c>
      <c r="G236" s="198"/>
      <c r="H236" s="201">
        <v>40.991999999999997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165</v>
      </c>
      <c r="AU236" s="207" t="s">
        <v>81</v>
      </c>
      <c r="AV236" s="13" t="s">
        <v>81</v>
      </c>
      <c r="AW236" s="13" t="s">
        <v>34</v>
      </c>
      <c r="AX236" s="13" t="s">
        <v>72</v>
      </c>
      <c r="AY236" s="207" t="s">
        <v>152</v>
      </c>
    </row>
    <row r="237" spans="1:65" s="13" customFormat="1" ht="11.25">
      <c r="B237" s="197"/>
      <c r="C237" s="198"/>
      <c r="D237" s="191" t="s">
        <v>165</v>
      </c>
      <c r="E237" s="199" t="s">
        <v>19</v>
      </c>
      <c r="F237" s="200" t="s">
        <v>900</v>
      </c>
      <c r="G237" s="198"/>
      <c r="H237" s="201">
        <v>21.382000000000001</v>
      </c>
      <c r="I237" s="202"/>
      <c r="J237" s="198"/>
      <c r="K237" s="198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165</v>
      </c>
      <c r="AU237" s="207" t="s">
        <v>81</v>
      </c>
      <c r="AV237" s="13" t="s">
        <v>81</v>
      </c>
      <c r="AW237" s="13" t="s">
        <v>34</v>
      </c>
      <c r="AX237" s="13" t="s">
        <v>72</v>
      </c>
      <c r="AY237" s="207" t="s">
        <v>152</v>
      </c>
    </row>
    <row r="238" spans="1:65" s="13" customFormat="1" ht="11.25">
      <c r="B238" s="197"/>
      <c r="C238" s="198"/>
      <c r="D238" s="191" t="s">
        <v>165</v>
      </c>
      <c r="E238" s="199" t="s">
        <v>19</v>
      </c>
      <c r="F238" s="200" t="s">
        <v>901</v>
      </c>
      <c r="G238" s="198"/>
      <c r="H238" s="201">
        <v>126.2</v>
      </c>
      <c r="I238" s="202"/>
      <c r="J238" s="198"/>
      <c r="K238" s="198"/>
      <c r="L238" s="203"/>
      <c r="M238" s="204"/>
      <c r="N238" s="205"/>
      <c r="O238" s="205"/>
      <c r="P238" s="205"/>
      <c r="Q238" s="205"/>
      <c r="R238" s="205"/>
      <c r="S238" s="205"/>
      <c r="T238" s="206"/>
      <c r="AT238" s="207" t="s">
        <v>165</v>
      </c>
      <c r="AU238" s="207" t="s">
        <v>81</v>
      </c>
      <c r="AV238" s="13" t="s">
        <v>81</v>
      </c>
      <c r="AW238" s="13" t="s">
        <v>34</v>
      </c>
      <c r="AX238" s="13" t="s">
        <v>72</v>
      </c>
      <c r="AY238" s="207" t="s">
        <v>152</v>
      </c>
    </row>
    <row r="239" spans="1:65" s="13" customFormat="1" ht="11.25">
      <c r="B239" s="197"/>
      <c r="C239" s="198"/>
      <c r="D239" s="191" t="s">
        <v>165</v>
      </c>
      <c r="E239" s="199" t="s">
        <v>19</v>
      </c>
      <c r="F239" s="200" t="s">
        <v>902</v>
      </c>
      <c r="G239" s="198"/>
      <c r="H239" s="201">
        <v>39</v>
      </c>
      <c r="I239" s="202"/>
      <c r="J239" s="198"/>
      <c r="K239" s="198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165</v>
      </c>
      <c r="AU239" s="207" t="s">
        <v>81</v>
      </c>
      <c r="AV239" s="13" t="s">
        <v>81</v>
      </c>
      <c r="AW239" s="13" t="s">
        <v>34</v>
      </c>
      <c r="AX239" s="13" t="s">
        <v>72</v>
      </c>
      <c r="AY239" s="207" t="s">
        <v>152</v>
      </c>
    </row>
    <row r="240" spans="1:65" s="14" customFormat="1" ht="11.25">
      <c r="B240" s="208"/>
      <c r="C240" s="209"/>
      <c r="D240" s="191" t="s">
        <v>165</v>
      </c>
      <c r="E240" s="210" t="s">
        <v>19</v>
      </c>
      <c r="F240" s="211" t="s">
        <v>168</v>
      </c>
      <c r="G240" s="209"/>
      <c r="H240" s="212">
        <v>227.57400000000001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165</v>
      </c>
      <c r="AU240" s="218" t="s">
        <v>81</v>
      </c>
      <c r="AV240" s="14" t="s">
        <v>159</v>
      </c>
      <c r="AW240" s="14" t="s">
        <v>34</v>
      </c>
      <c r="AX240" s="14" t="s">
        <v>79</v>
      </c>
      <c r="AY240" s="218" t="s">
        <v>152</v>
      </c>
    </row>
    <row r="241" spans="1:65" s="2" customFormat="1" ht="24">
      <c r="A241" s="34"/>
      <c r="B241" s="35"/>
      <c r="C241" s="178" t="s">
        <v>394</v>
      </c>
      <c r="D241" s="178" t="s">
        <v>154</v>
      </c>
      <c r="E241" s="179" t="s">
        <v>903</v>
      </c>
      <c r="F241" s="180" t="s">
        <v>904</v>
      </c>
      <c r="G241" s="181" t="s">
        <v>200</v>
      </c>
      <c r="H241" s="182">
        <v>28.65</v>
      </c>
      <c r="I241" s="183"/>
      <c r="J241" s="184">
        <f>ROUND(I241*H241,2)</f>
        <v>0</v>
      </c>
      <c r="K241" s="180" t="s">
        <v>158</v>
      </c>
      <c r="L241" s="39"/>
      <c r="M241" s="185" t="s">
        <v>19</v>
      </c>
      <c r="N241" s="186" t="s">
        <v>43</v>
      </c>
      <c r="O241" s="64"/>
      <c r="P241" s="187">
        <f>O241*H241</f>
        <v>0</v>
      </c>
      <c r="Q241" s="187">
        <v>0.50375000000000003</v>
      </c>
      <c r="R241" s="187">
        <f>Q241*H241</f>
        <v>14.432437500000001</v>
      </c>
      <c r="S241" s="187">
        <v>2.5</v>
      </c>
      <c r="T241" s="188">
        <f>S241*H241</f>
        <v>71.625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159</v>
      </c>
      <c r="AT241" s="189" t="s">
        <v>154</v>
      </c>
      <c r="AU241" s="189" t="s">
        <v>81</v>
      </c>
      <c r="AY241" s="17" t="s">
        <v>152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79</v>
      </c>
      <c r="BK241" s="190">
        <f>ROUND(I241*H241,2)</f>
        <v>0</v>
      </c>
      <c r="BL241" s="17" t="s">
        <v>159</v>
      </c>
      <c r="BM241" s="189" t="s">
        <v>905</v>
      </c>
    </row>
    <row r="242" spans="1:65" s="2" customFormat="1" ht="19.5">
      <c r="A242" s="34"/>
      <c r="B242" s="35"/>
      <c r="C242" s="36"/>
      <c r="D242" s="191" t="s">
        <v>161</v>
      </c>
      <c r="E242" s="36"/>
      <c r="F242" s="192" t="s">
        <v>906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161</v>
      </c>
      <c r="AU242" s="17" t="s">
        <v>81</v>
      </c>
    </row>
    <row r="243" spans="1:65" s="13" customFormat="1" ht="11.25">
      <c r="B243" s="197"/>
      <c r="C243" s="198"/>
      <c r="D243" s="191" t="s">
        <v>165</v>
      </c>
      <c r="E243" s="199" t="s">
        <v>19</v>
      </c>
      <c r="F243" s="200" t="s">
        <v>907</v>
      </c>
      <c r="G243" s="198"/>
      <c r="H243" s="201">
        <v>7.65</v>
      </c>
      <c r="I243" s="202"/>
      <c r="J243" s="198"/>
      <c r="K243" s="198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165</v>
      </c>
      <c r="AU243" s="207" t="s">
        <v>81</v>
      </c>
      <c r="AV243" s="13" t="s">
        <v>81</v>
      </c>
      <c r="AW243" s="13" t="s">
        <v>34</v>
      </c>
      <c r="AX243" s="13" t="s">
        <v>72</v>
      </c>
      <c r="AY243" s="207" t="s">
        <v>152</v>
      </c>
    </row>
    <row r="244" spans="1:65" s="13" customFormat="1" ht="11.25">
      <c r="B244" s="197"/>
      <c r="C244" s="198"/>
      <c r="D244" s="191" t="s">
        <v>165</v>
      </c>
      <c r="E244" s="199" t="s">
        <v>19</v>
      </c>
      <c r="F244" s="200" t="s">
        <v>908</v>
      </c>
      <c r="G244" s="198"/>
      <c r="H244" s="201">
        <v>21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165</v>
      </c>
      <c r="AU244" s="207" t="s">
        <v>81</v>
      </c>
      <c r="AV244" s="13" t="s">
        <v>81</v>
      </c>
      <c r="AW244" s="13" t="s">
        <v>34</v>
      </c>
      <c r="AX244" s="13" t="s">
        <v>72</v>
      </c>
      <c r="AY244" s="207" t="s">
        <v>152</v>
      </c>
    </row>
    <row r="245" spans="1:65" s="14" customFormat="1" ht="11.25">
      <c r="B245" s="208"/>
      <c r="C245" s="209"/>
      <c r="D245" s="191" t="s">
        <v>165</v>
      </c>
      <c r="E245" s="210" t="s">
        <v>19</v>
      </c>
      <c r="F245" s="211" t="s">
        <v>168</v>
      </c>
      <c r="G245" s="209"/>
      <c r="H245" s="212">
        <v>28.65</v>
      </c>
      <c r="I245" s="213"/>
      <c r="J245" s="209"/>
      <c r="K245" s="209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165</v>
      </c>
      <c r="AU245" s="218" t="s">
        <v>81</v>
      </c>
      <c r="AV245" s="14" t="s">
        <v>159</v>
      </c>
      <c r="AW245" s="14" t="s">
        <v>34</v>
      </c>
      <c r="AX245" s="14" t="s">
        <v>79</v>
      </c>
      <c r="AY245" s="218" t="s">
        <v>152</v>
      </c>
    </row>
    <row r="246" spans="1:65" s="2" customFormat="1" ht="16.5" customHeight="1">
      <c r="A246" s="34"/>
      <c r="B246" s="35"/>
      <c r="C246" s="219" t="s">
        <v>401</v>
      </c>
      <c r="D246" s="219" t="s">
        <v>267</v>
      </c>
      <c r="E246" s="220" t="s">
        <v>759</v>
      </c>
      <c r="F246" s="221" t="s">
        <v>760</v>
      </c>
      <c r="G246" s="222" t="s">
        <v>270</v>
      </c>
      <c r="H246" s="223">
        <v>38.677999999999997</v>
      </c>
      <c r="I246" s="224"/>
      <c r="J246" s="225">
        <f>ROUND(I246*H246,2)</f>
        <v>0</v>
      </c>
      <c r="K246" s="221" t="s">
        <v>158</v>
      </c>
      <c r="L246" s="226"/>
      <c r="M246" s="227" t="s">
        <v>19</v>
      </c>
      <c r="N246" s="228" t="s">
        <v>43</v>
      </c>
      <c r="O246" s="64"/>
      <c r="P246" s="187">
        <f>O246*H246</f>
        <v>0</v>
      </c>
      <c r="Q246" s="187">
        <v>1</v>
      </c>
      <c r="R246" s="187">
        <f>Q246*H246</f>
        <v>38.677999999999997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204</v>
      </c>
      <c r="AT246" s="189" t="s">
        <v>267</v>
      </c>
      <c r="AU246" s="189" t="s">
        <v>81</v>
      </c>
      <c r="AY246" s="17" t="s">
        <v>152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79</v>
      </c>
      <c r="BK246" s="190">
        <f>ROUND(I246*H246,2)</f>
        <v>0</v>
      </c>
      <c r="BL246" s="17" t="s">
        <v>159</v>
      </c>
      <c r="BM246" s="189" t="s">
        <v>909</v>
      </c>
    </row>
    <row r="247" spans="1:65" s="2" customFormat="1" ht="11.25">
      <c r="A247" s="34"/>
      <c r="B247" s="35"/>
      <c r="C247" s="36"/>
      <c r="D247" s="191" t="s">
        <v>161</v>
      </c>
      <c r="E247" s="36"/>
      <c r="F247" s="192" t="s">
        <v>760</v>
      </c>
      <c r="G247" s="36"/>
      <c r="H247" s="36"/>
      <c r="I247" s="193"/>
      <c r="J247" s="36"/>
      <c r="K247" s="36"/>
      <c r="L247" s="39"/>
      <c r="M247" s="194"/>
      <c r="N247" s="195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161</v>
      </c>
      <c r="AU247" s="17" t="s">
        <v>81</v>
      </c>
    </row>
    <row r="248" spans="1:65" s="2" customFormat="1" ht="19.5">
      <c r="A248" s="34"/>
      <c r="B248" s="35"/>
      <c r="C248" s="36"/>
      <c r="D248" s="191" t="s">
        <v>163</v>
      </c>
      <c r="E248" s="36"/>
      <c r="F248" s="196" t="s">
        <v>910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163</v>
      </c>
      <c r="AU248" s="17" t="s">
        <v>81</v>
      </c>
    </row>
    <row r="249" spans="1:65" s="13" customFormat="1" ht="11.25">
      <c r="B249" s="197"/>
      <c r="C249" s="198"/>
      <c r="D249" s="191" t="s">
        <v>165</v>
      </c>
      <c r="E249" s="199" t="s">
        <v>19</v>
      </c>
      <c r="F249" s="200" t="s">
        <v>911</v>
      </c>
      <c r="G249" s="198"/>
      <c r="H249" s="201">
        <v>38.677999999999997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165</v>
      </c>
      <c r="AU249" s="207" t="s">
        <v>81</v>
      </c>
      <c r="AV249" s="13" t="s">
        <v>81</v>
      </c>
      <c r="AW249" s="13" t="s">
        <v>34</v>
      </c>
      <c r="AX249" s="13" t="s">
        <v>72</v>
      </c>
      <c r="AY249" s="207" t="s">
        <v>152</v>
      </c>
    </row>
    <row r="250" spans="1:65" s="14" customFormat="1" ht="11.25">
      <c r="B250" s="208"/>
      <c r="C250" s="209"/>
      <c r="D250" s="191" t="s">
        <v>165</v>
      </c>
      <c r="E250" s="210" t="s">
        <v>19</v>
      </c>
      <c r="F250" s="211" t="s">
        <v>168</v>
      </c>
      <c r="G250" s="209"/>
      <c r="H250" s="212">
        <v>38.677999999999997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165</v>
      </c>
      <c r="AU250" s="218" t="s">
        <v>81</v>
      </c>
      <c r="AV250" s="14" t="s">
        <v>159</v>
      </c>
      <c r="AW250" s="14" t="s">
        <v>34</v>
      </c>
      <c r="AX250" s="14" t="s">
        <v>79</v>
      </c>
      <c r="AY250" s="218" t="s">
        <v>152</v>
      </c>
    </row>
    <row r="251" spans="1:65" s="2" customFormat="1" ht="24">
      <c r="A251" s="34"/>
      <c r="B251" s="35"/>
      <c r="C251" s="178" t="s">
        <v>409</v>
      </c>
      <c r="D251" s="178" t="s">
        <v>154</v>
      </c>
      <c r="E251" s="179" t="s">
        <v>434</v>
      </c>
      <c r="F251" s="180" t="s">
        <v>435</v>
      </c>
      <c r="G251" s="181" t="s">
        <v>157</v>
      </c>
      <c r="H251" s="182">
        <v>164.23500000000001</v>
      </c>
      <c r="I251" s="183"/>
      <c r="J251" s="184">
        <f>ROUND(I251*H251,2)</f>
        <v>0</v>
      </c>
      <c r="K251" s="180" t="s">
        <v>158</v>
      </c>
      <c r="L251" s="39"/>
      <c r="M251" s="185" t="s">
        <v>19</v>
      </c>
      <c r="N251" s="186" t="s">
        <v>43</v>
      </c>
      <c r="O251" s="64"/>
      <c r="P251" s="187">
        <f>O251*H251</f>
        <v>0</v>
      </c>
      <c r="Q251" s="187">
        <v>7.8163999999999997E-2</v>
      </c>
      <c r="R251" s="187">
        <f>Q251*H251</f>
        <v>12.837264540000001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159</v>
      </c>
      <c r="AT251" s="189" t="s">
        <v>154</v>
      </c>
      <c r="AU251" s="189" t="s">
        <v>81</v>
      </c>
      <c r="AY251" s="17" t="s">
        <v>152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79</v>
      </c>
      <c r="BK251" s="190">
        <f>ROUND(I251*H251,2)</f>
        <v>0</v>
      </c>
      <c r="BL251" s="17" t="s">
        <v>159</v>
      </c>
      <c r="BM251" s="189" t="s">
        <v>436</v>
      </c>
    </row>
    <row r="252" spans="1:65" s="2" customFormat="1" ht="19.5">
      <c r="A252" s="34"/>
      <c r="B252" s="35"/>
      <c r="C252" s="36"/>
      <c r="D252" s="191" t="s">
        <v>161</v>
      </c>
      <c r="E252" s="36"/>
      <c r="F252" s="192" t="s">
        <v>437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161</v>
      </c>
      <c r="AU252" s="17" t="s">
        <v>81</v>
      </c>
    </row>
    <row r="253" spans="1:65" s="2" customFormat="1" ht="29.25">
      <c r="A253" s="34"/>
      <c r="B253" s="35"/>
      <c r="C253" s="36"/>
      <c r="D253" s="191" t="s">
        <v>163</v>
      </c>
      <c r="E253" s="36"/>
      <c r="F253" s="196" t="s">
        <v>912</v>
      </c>
      <c r="G253" s="36"/>
      <c r="H253" s="36"/>
      <c r="I253" s="193"/>
      <c r="J253" s="36"/>
      <c r="K253" s="36"/>
      <c r="L253" s="39"/>
      <c r="M253" s="194"/>
      <c r="N253" s="195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163</v>
      </c>
      <c r="AU253" s="17" t="s">
        <v>81</v>
      </c>
    </row>
    <row r="254" spans="1:65" s="13" customFormat="1" ht="11.25">
      <c r="B254" s="197"/>
      <c r="C254" s="198"/>
      <c r="D254" s="191" t="s">
        <v>165</v>
      </c>
      <c r="E254" s="199" t="s">
        <v>19</v>
      </c>
      <c r="F254" s="200" t="s">
        <v>913</v>
      </c>
      <c r="G254" s="198"/>
      <c r="H254" s="201">
        <v>16.396999999999998</v>
      </c>
      <c r="I254" s="202"/>
      <c r="J254" s="198"/>
      <c r="K254" s="198"/>
      <c r="L254" s="203"/>
      <c r="M254" s="204"/>
      <c r="N254" s="205"/>
      <c r="O254" s="205"/>
      <c r="P254" s="205"/>
      <c r="Q254" s="205"/>
      <c r="R254" s="205"/>
      <c r="S254" s="205"/>
      <c r="T254" s="206"/>
      <c r="AT254" s="207" t="s">
        <v>165</v>
      </c>
      <c r="AU254" s="207" t="s">
        <v>81</v>
      </c>
      <c r="AV254" s="13" t="s">
        <v>81</v>
      </c>
      <c r="AW254" s="13" t="s">
        <v>34</v>
      </c>
      <c r="AX254" s="13" t="s">
        <v>72</v>
      </c>
      <c r="AY254" s="207" t="s">
        <v>152</v>
      </c>
    </row>
    <row r="255" spans="1:65" s="13" customFormat="1" ht="11.25">
      <c r="B255" s="197"/>
      <c r="C255" s="198"/>
      <c r="D255" s="191" t="s">
        <v>165</v>
      </c>
      <c r="E255" s="199" t="s">
        <v>19</v>
      </c>
      <c r="F255" s="200" t="s">
        <v>914</v>
      </c>
      <c r="G255" s="198"/>
      <c r="H255" s="201">
        <v>2.1379999999999999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165</v>
      </c>
      <c r="AU255" s="207" t="s">
        <v>81</v>
      </c>
      <c r="AV255" s="13" t="s">
        <v>81</v>
      </c>
      <c r="AW255" s="13" t="s">
        <v>34</v>
      </c>
      <c r="AX255" s="13" t="s">
        <v>72</v>
      </c>
      <c r="AY255" s="207" t="s">
        <v>152</v>
      </c>
    </row>
    <row r="256" spans="1:65" s="13" customFormat="1" ht="11.25">
      <c r="B256" s="197"/>
      <c r="C256" s="198"/>
      <c r="D256" s="191" t="s">
        <v>165</v>
      </c>
      <c r="E256" s="199" t="s">
        <v>19</v>
      </c>
      <c r="F256" s="200" t="s">
        <v>915</v>
      </c>
      <c r="G256" s="198"/>
      <c r="H256" s="201">
        <v>126.2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165</v>
      </c>
      <c r="AU256" s="207" t="s">
        <v>81</v>
      </c>
      <c r="AV256" s="13" t="s">
        <v>81</v>
      </c>
      <c r="AW256" s="13" t="s">
        <v>34</v>
      </c>
      <c r="AX256" s="13" t="s">
        <v>72</v>
      </c>
      <c r="AY256" s="207" t="s">
        <v>152</v>
      </c>
    </row>
    <row r="257" spans="1:65" s="13" customFormat="1" ht="11.25">
      <c r="B257" s="197"/>
      <c r="C257" s="198"/>
      <c r="D257" s="191" t="s">
        <v>165</v>
      </c>
      <c r="E257" s="199" t="s">
        <v>19</v>
      </c>
      <c r="F257" s="200" t="s">
        <v>916</v>
      </c>
      <c r="G257" s="198"/>
      <c r="H257" s="201">
        <v>19.5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165</v>
      </c>
      <c r="AU257" s="207" t="s">
        <v>81</v>
      </c>
      <c r="AV257" s="13" t="s">
        <v>81</v>
      </c>
      <c r="AW257" s="13" t="s">
        <v>34</v>
      </c>
      <c r="AX257" s="13" t="s">
        <v>72</v>
      </c>
      <c r="AY257" s="207" t="s">
        <v>152</v>
      </c>
    </row>
    <row r="258" spans="1:65" s="14" customFormat="1" ht="11.25">
      <c r="B258" s="208"/>
      <c r="C258" s="209"/>
      <c r="D258" s="191" t="s">
        <v>165</v>
      </c>
      <c r="E258" s="210" t="s">
        <v>19</v>
      </c>
      <c r="F258" s="211" t="s">
        <v>168</v>
      </c>
      <c r="G258" s="209"/>
      <c r="H258" s="212">
        <v>164.23500000000001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165</v>
      </c>
      <c r="AU258" s="218" t="s">
        <v>81</v>
      </c>
      <c r="AV258" s="14" t="s">
        <v>159</v>
      </c>
      <c r="AW258" s="14" t="s">
        <v>34</v>
      </c>
      <c r="AX258" s="14" t="s">
        <v>79</v>
      </c>
      <c r="AY258" s="218" t="s">
        <v>152</v>
      </c>
    </row>
    <row r="259" spans="1:65" s="2" customFormat="1" ht="24">
      <c r="A259" s="34"/>
      <c r="B259" s="35"/>
      <c r="C259" s="178" t="s">
        <v>413</v>
      </c>
      <c r="D259" s="178" t="s">
        <v>154</v>
      </c>
      <c r="E259" s="179" t="s">
        <v>414</v>
      </c>
      <c r="F259" s="180" t="s">
        <v>415</v>
      </c>
      <c r="G259" s="181" t="s">
        <v>157</v>
      </c>
      <c r="H259" s="182">
        <v>100.9</v>
      </c>
      <c r="I259" s="183"/>
      <c r="J259" s="184">
        <f>ROUND(I259*H259,2)</f>
        <v>0</v>
      </c>
      <c r="K259" s="180" t="s">
        <v>158</v>
      </c>
      <c r="L259" s="39"/>
      <c r="M259" s="185" t="s">
        <v>19</v>
      </c>
      <c r="N259" s="186" t="s">
        <v>43</v>
      </c>
      <c r="O259" s="64"/>
      <c r="P259" s="187">
        <f>O259*H259</f>
        <v>0</v>
      </c>
      <c r="Q259" s="187">
        <v>0</v>
      </c>
      <c r="R259" s="187">
        <f>Q259*H259</f>
        <v>0</v>
      </c>
      <c r="S259" s="187">
        <v>7.7899999999999997E-2</v>
      </c>
      <c r="T259" s="188">
        <f>S259*H259</f>
        <v>7.8601099999999997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159</v>
      </c>
      <c r="AT259" s="189" t="s">
        <v>154</v>
      </c>
      <c r="AU259" s="189" t="s">
        <v>81</v>
      </c>
      <c r="AY259" s="17" t="s">
        <v>152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79</v>
      </c>
      <c r="BK259" s="190">
        <f>ROUND(I259*H259,2)</f>
        <v>0</v>
      </c>
      <c r="BL259" s="17" t="s">
        <v>159</v>
      </c>
      <c r="BM259" s="189" t="s">
        <v>416</v>
      </c>
    </row>
    <row r="260" spans="1:65" s="2" customFormat="1" ht="29.25">
      <c r="A260" s="34"/>
      <c r="B260" s="35"/>
      <c r="C260" s="36"/>
      <c r="D260" s="191" t="s">
        <v>161</v>
      </c>
      <c r="E260" s="36"/>
      <c r="F260" s="192" t="s">
        <v>417</v>
      </c>
      <c r="G260" s="36"/>
      <c r="H260" s="36"/>
      <c r="I260" s="193"/>
      <c r="J260" s="36"/>
      <c r="K260" s="36"/>
      <c r="L260" s="39"/>
      <c r="M260" s="194"/>
      <c r="N260" s="195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161</v>
      </c>
      <c r="AU260" s="17" t="s">
        <v>81</v>
      </c>
    </row>
    <row r="261" spans="1:65" s="2" customFormat="1" ht="19.5">
      <c r="A261" s="34"/>
      <c r="B261" s="35"/>
      <c r="C261" s="36"/>
      <c r="D261" s="191" t="s">
        <v>163</v>
      </c>
      <c r="E261" s="36"/>
      <c r="F261" s="196" t="s">
        <v>917</v>
      </c>
      <c r="G261" s="36"/>
      <c r="H261" s="36"/>
      <c r="I261" s="193"/>
      <c r="J261" s="36"/>
      <c r="K261" s="36"/>
      <c r="L261" s="39"/>
      <c r="M261" s="194"/>
      <c r="N261" s="195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163</v>
      </c>
      <c r="AU261" s="17" t="s">
        <v>81</v>
      </c>
    </row>
    <row r="262" spans="1:65" s="13" customFormat="1" ht="22.5">
      <c r="B262" s="197"/>
      <c r="C262" s="198"/>
      <c r="D262" s="191" t="s">
        <v>165</v>
      </c>
      <c r="E262" s="199" t="s">
        <v>19</v>
      </c>
      <c r="F262" s="200" t="s">
        <v>918</v>
      </c>
      <c r="G262" s="198"/>
      <c r="H262" s="201">
        <v>100.9</v>
      </c>
      <c r="I262" s="202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165</v>
      </c>
      <c r="AU262" s="207" t="s">
        <v>81</v>
      </c>
      <c r="AV262" s="13" t="s">
        <v>81</v>
      </c>
      <c r="AW262" s="13" t="s">
        <v>34</v>
      </c>
      <c r="AX262" s="13" t="s">
        <v>79</v>
      </c>
      <c r="AY262" s="207" t="s">
        <v>152</v>
      </c>
    </row>
    <row r="263" spans="1:65" s="2" customFormat="1" ht="24">
      <c r="A263" s="34"/>
      <c r="B263" s="35"/>
      <c r="C263" s="178" t="s">
        <v>420</v>
      </c>
      <c r="D263" s="178" t="s">
        <v>154</v>
      </c>
      <c r="E263" s="179" t="s">
        <v>465</v>
      </c>
      <c r="F263" s="180" t="s">
        <v>466</v>
      </c>
      <c r="G263" s="181" t="s">
        <v>182</v>
      </c>
      <c r="H263" s="182">
        <v>126</v>
      </c>
      <c r="I263" s="183"/>
      <c r="J263" s="184">
        <f>ROUND(I263*H263,2)</f>
        <v>0</v>
      </c>
      <c r="K263" s="180" t="s">
        <v>158</v>
      </c>
      <c r="L263" s="39"/>
      <c r="M263" s="185" t="s">
        <v>19</v>
      </c>
      <c r="N263" s="186" t="s">
        <v>43</v>
      </c>
      <c r="O263" s="64"/>
      <c r="P263" s="187">
        <f>O263*H263</f>
        <v>0</v>
      </c>
      <c r="Q263" s="187">
        <v>6.4579999999999998E-4</v>
      </c>
      <c r="R263" s="187">
        <f>Q263*H263</f>
        <v>8.1370799999999993E-2</v>
      </c>
      <c r="S263" s="187">
        <v>1E-3</v>
      </c>
      <c r="T263" s="188">
        <f>S263*H263</f>
        <v>0.126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159</v>
      </c>
      <c r="AT263" s="189" t="s">
        <v>154</v>
      </c>
      <c r="AU263" s="189" t="s">
        <v>81</v>
      </c>
      <c r="AY263" s="17" t="s">
        <v>152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7" t="s">
        <v>79</v>
      </c>
      <c r="BK263" s="190">
        <f>ROUND(I263*H263,2)</f>
        <v>0</v>
      </c>
      <c r="BL263" s="17" t="s">
        <v>159</v>
      </c>
      <c r="BM263" s="189" t="s">
        <v>467</v>
      </c>
    </row>
    <row r="264" spans="1:65" s="2" customFormat="1" ht="29.25">
      <c r="A264" s="34"/>
      <c r="B264" s="35"/>
      <c r="C264" s="36"/>
      <c r="D264" s="191" t="s">
        <v>161</v>
      </c>
      <c r="E264" s="36"/>
      <c r="F264" s="192" t="s">
        <v>468</v>
      </c>
      <c r="G264" s="36"/>
      <c r="H264" s="36"/>
      <c r="I264" s="193"/>
      <c r="J264" s="36"/>
      <c r="K264" s="36"/>
      <c r="L264" s="39"/>
      <c r="M264" s="194"/>
      <c r="N264" s="195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161</v>
      </c>
      <c r="AU264" s="17" t="s">
        <v>81</v>
      </c>
    </row>
    <row r="265" spans="1:65" s="2" customFormat="1" ht="29.25">
      <c r="A265" s="34"/>
      <c r="B265" s="35"/>
      <c r="C265" s="36"/>
      <c r="D265" s="191" t="s">
        <v>163</v>
      </c>
      <c r="E265" s="36"/>
      <c r="F265" s="196" t="s">
        <v>919</v>
      </c>
      <c r="G265" s="36"/>
      <c r="H265" s="36"/>
      <c r="I265" s="193"/>
      <c r="J265" s="36"/>
      <c r="K265" s="36"/>
      <c r="L265" s="39"/>
      <c r="M265" s="194"/>
      <c r="N265" s="195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163</v>
      </c>
      <c r="AU265" s="17" t="s">
        <v>81</v>
      </c>
    </row>
    <row r="266" spans="1:65" s="13" customFormat="1" ht="11.25">
      <c r="B266" s="197"/>
      <c r="C266" s="198"/>
      <c r="D266" s="191" t="s">
        <v>165</v>
      </c>
      <c r="E266" s="199" t="s">
        <v>19</v>
      </c>
      <c r="F266" s="200" t="s">
        <v>920</v>
      </c>
      <c r="G266" s="198"/>
      <c r="H266" s="201">
        <v>126</v>
      </c>
      <c r="I266" s="202"/>
      <c r="J266" s="198"/>
      <c r="K266" s="198"/>
      <c r="L266" s="203"/>
      <c r="M266" s="204"/>
      <c r="N266" s="205"/>
      <c r="O266" s="205"/>
      <c r="P266" s="205"/>
      <c r="Q266" s="205"/>
      <c r="R266" s="205"/>
      <c r="S266" s="205"/>
      <c r="T266" s="206"/>
      <c r="AT266" s="207" t="s">
        <v>165</v>
      </c>
      <c r="AU266" s="207" t="s">
        <v>81</v>
      </c>
      <c r="AV266" s="13" t="s">
        <v>81</v>
      </c>
      <c r="AW266" s="13" t="s">
        <v>34</v>
      </c>
      <c r="AX266" s="13" t="s">
        <v>72</v>
      </c>
      <c r="AY266" s="207" t="s">
        <v>152</v>
      </c>
    </row>
    <row r="267" spans="1:65" s="14" customFormat="1" ht="11.25">
      <c r="B267" s="208"/>
      <c r="C267" s="209"/>
      <c r="D267" s="191" t="s">
        <v>165</v>
      </c>
      <c r="E267" s="210" t="s">
        <v>19</v>
      </c>
      <c r="F267" s="211" t="s">
        <v>168</v>
      </c>
      <c r="G267" s="209"/>
      <c r="H267" s="212">
        <v>126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165</v>
      </c>
      <c r="AU267" s="218" t="s">
        <v>81</v>
      </c>
      <c r="AV267" s="14" t="s">
        <v>159</v>
      </c>
      <c r="AW267" s="14" t="s">
        <v>34</v>
      </c>
      <c r="AX267" s="14" t="s">
        <v>79</v>
      </c>
      <c r="AY267" s="218" t="s">
        <v>152</v>
      </c>
    </row>
    <row r="268" spans="1:65" s="2" customFormat="1" ht="33" customHeight="1">
      <c r="A268" s="34"/>
      <c r="B268" s="35"/>
      <c r="C268" s="178" t="s">
        <v>428</v>
      </c>
      <c r="D268" s="178" t="s">
        <v>154</v>
      </c>
      <c r="E268" s="179" t="s">
        <v>473</v>
      </c>
      <c r="F268" s="180" t="s">
        <v>474</v>
      </c>
      <c r="G268" s="181" t="s">
        <v>157</v>
      </c>
      <c r="H268" s="182">
        <v>195.04</v>
      </c>
      <c r="I268" s="183"/>
      <c r="J268" s="184">
        <f>ROUND(I268*H268,2)</f>
        <v>0</v>
      </c>
      <c r="K268" s="180" t="s">
        <v>158</v>
      </c>
      <c r="L268" s="39"/>
      <c r="M268" s="185" t="s">
        <v>19</v>
      </c>
      <c r="N268" s="186" t="s">
        <v>43</v>
      </c>
      <c r="O268" s="64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9" t="s">
        <v>159</v>
      </c>
      <c r="AT268" s="189" t="s">
        <v>154</v>
      </c>
      <c r="AU268" s="189" t="s">
        <v>81</v>
      </c>
      <c r="AY268" s="17" t="s">
        <v>152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7" t="s">
        <v>79</v>
      </c>
      <c r="BK268" s="190">
        <f>ROUND(I268*H268,2)</f>
        <v>0</v>
      </c>
      <c r="BL268" s="17" t="s">
        <v>159</v>
      </c>
      <c r="BM268" s="189" t="s">
        <v>475</v>
      </c>
    </row>
    <row r="269" spans="1:65" s="2" customFormat="1" ht="29.25">
      <c r="A269" s="34"/>
      <c r="B269" s="35"/>
      <c r="C269" s="36"/>
      <c r="D269" s="191" t="s">
        <v>161</v>
      </c>
      <c r="E269" s="36"/>
      <c r="F269" s="192" t="s">
        <v>476</v>
      </c>
      <c r="G269" s="36"/>
      <c r="H269" s="36"/>
      <c r="I269" s="193"/>
      <c r="J269" s="36"/>
      <c r="K269" s="36"/>
      <c r="L269" s="39"/>
      <c r="M269" s="194"/>
      <c r="N269" s="19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161</v>
      </c>
      <c r="AU269" s="17" t="s">
        <v>81</v>
      </c>
    </row>
    <row r="270" spans="1:65" s="13" customFormat="1" ht="11.25">
      <c r="B270" s="197"/>
      <c r="C270" s="198"/>
      <c r="D270" s="191" t="s">
        <v>165</v>
      </c>
      <c r="E270" s="199" t="s">
        <v>19</v>
      </c>
      <c r="F270" s="200" t="s">
        <v>921</v>
      </c>
      <c r="G270" s="198"/>
      <c r="H270" s="201">
        <v>39.04</v>
      </c>
      <c r="I270" s="202"/>
      <c r="J270" s="198"/>
      <c r="K270" s="198"/>
      <c r="L270" s="203"/>
      <c r="M270" s="204"/>
      <c r="N270" s="205"/>
      <c r="O270" s="205"/>
      <c r="P270" s="205"/>
      <c r="Q270" s="205"/>
      <c r="R270" s="205"/>
      <c r="S270" s="205"/>
      <c r="T270" s="206"/>
      <c r="AT270" s="207" t="s">
        <v>165</v>
      </c>
      <c r="AU270" s="207" t="s">
        <v>81</v>
      </c>
      <c r="AV270" s="13" t="s">
        <v>81</v>
      </c>
      <c r="AW270" s="13" t="s">
        <v>34</v>
      </c>
      <c r="AX270" s="13" t="s">
        <v>72</v>
      </c>
      <c r="AY270" s="207" t="s">
        <v>152</v>
      </c>
    </row>
    <row r="271" spans="1:65" s="13" customFormat="1" ht="11.25">
      <c r="B271" s="197"/>
      <c r="C271" s="198"/>
      <c r="D271" s="191" t="s">
        <v>165</v>
      </c>
      <c r="E271" s="199" t="s">
        <v>19</v>
      </c>
      <c r="F271" s="200" t="s">
        <v>922</v>
      </c>
      <c r="G271" s="198"/>
      <c r="H271" s="201">
        <v>108</v>
      </c>
      <c r="I271" s="202"/>
      <c r="J271" s="198"/>
      <c r="K271" s="198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165</v>
      </c>
      <c r="AU271" s="207" t="s">
        <v>81</v>
      </c>
      <c r="AV271" s="13" t="s">
        <v>81</v>
      </c>
      <c r="AW271" s="13" t="s">
        <v>34</v>
      </c>
      <c r="AX271" s="13" t="s">
        <v>72</v>
      </c>
      <c r="AY271" s="207" t="s">
        <v>152</v>
      </c>
    </row>
    <row r="272" spans="1:65" s="13" customFormat="1" ht="11.25">
      <c r="B272" s="197"/>
      <c r="C272" s="198"/>
      <c r="D272" s="191" t="s">
        <v>165</v>
      </c>
      <c r="E272" s="199" t="s">
        <v>19</v>
      </c>
      <c r="F272" s="200" t="s">
        <v>923</v>
      </c>
      <c r="G272" s="198"/>
      <c r="H272" s="201">
        <v>48</v>
      </c>
      <c r="I272" s="202"/>
      <c r="J272" s="198"/>
      <c r="K272" s="198"/>
      <c r="L272" s="203"/>
      <c r="M272" s="204"/>
      <c r="N272" s="205"/>
      <c r="O272" s="205"/>
      <c r="P272" s="205"/>
      <c r="Q272" s="205"/>
      <c r="R272" s="205"/>
      <c r="S272" s="205"/>
      <c r="T272" s="206"/>
      <c r="AT272" s="207" t="s">
        <v>165</v>
      </c>
      <c r="AU272" s="207" t="s">
        <v>81</v>
      </c>
      <c r="AV272" s="13" t="s">
        <v>81</v>
      </c>
      <c r="AW272" s="13" t="s">
        <v>34</v>
      </c>
      <c r="AX272" s="13" t="s">
        <v>72</v>
      </c>
      <c r="AY272" s="207" t="s">
        <v>152</v>
      </c>
    </row>
    <row r="273" spans="1:65" s="14" customFormat="1" ht="11.25">
      <c r="B273" s="208"/>
      <c r="C273" s="209"/>
      <c r="D273" s="191" t="s">
        <v>165</v>
      </c>
      <c r="E273" s="210" t="s">
        <v>19</v>
      </c>
      <c r="F273" s="211" t="s">
        <v>168</v>
      </c>
      <c r="G273" s="209"/>
      <c r="H273" s="212">
        <v>195.04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165</v>
      </c>
      <c r="AU273" s="218" t="s">
        <v>81</v>
      </c>
      <c r="AV273" s="14" t="s">
        <v>159</v>
      </c>
      <c r="AW273" s="14" t="s">
        <v>34</v>
      </c>
      <c r="AX273" s="14" t="s">
        <v>79</v>
      </c>
      <c r="AY273" s="218" t="s">
        <v>152</v>
      </c>
    </row>
    <row r="274" spans="1:65" s="2" customFormat="1" ht="33" customHeight="1">
      <c r="A274" s="34"/>
      <c r="B274" s="35"/>
      <c r="C274" s="178" t="s">
        <v>433</v>
      </c>
      <c r="D274" s="178" t="s">
        <v>154</v>
      </c>
      <c r="E274" s="179" t="s">
        <v>478</v>
      </c>
      <c r="F274" s="180" t="s">
        <v>479</v>
      </c>
      <c r="G274" s="181" t="s">
        <v>157</v>
      </c>
      <c r="H274" s="182">
        <v>1950.4</v>
      </c>
      <c r="I274" s="183"/>
      <c r="J274" s="184">
        <f>ROUND(I274*H274,2)</f>
        <v>0</v>
      </c>
      <c r="K274" s="180" t="s">
        <v>158</v>
      </c>
      <c r="L274" s="39"/>
      <c r="M274" s="185" t="s">
        <v>19</v>
      </c>
      <c r="N274" s="186" t="s">
        <v>43</v>
      </c>
      <c r="O274" s="64"/>
      <c r="P274" s="187">
        <f>O274*H274</f>
        <v>0</v>
      </c>
      <c r="Q274" s="187">
        <v>0</v>
      </c>
      <c r="R274" s="187">
        <f>Q274*H274</f>
        <v>0</v>
      </c>
      <c r="S274" s="187">
        <v>0</v>
      </c>
      <c r="T274" s="18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9" t="s">
        <v>159</v>
      </c>
      <c r="AT274" s="189" t="s">
        <v>154</v>
      </c>
      <c r="AU274" s="189" t="s">
        <v>81</v>
      </c>
      <c r="AY274" s="17" t="s">
        <v>152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7" t="s">
        <v>79</v>
      </c>
      <c r="BK274" s="190">
        <f>ROUND(I274*H274,2)</f>
        <v>0</v>
      </c>
      <c r="BL274" s="17" t="s">
        <v>159</v>
      </c>
      <c r="BM274" s="189" t="s">
        <v>480</v>
      </c>
    </row>
    <row r="275" spans="1:65" s="2" customFormat="1" ht="29.25">
      <c r="A275" s="34"/>
      <c r="B275" s="35"/>
      <c r="C275" s="36"/>
      <c r="D275" s="191" t="s">
        <v>161</v>
      </c>
      <c r="E275" s="36"/>
      <c r="F275" s="192" t="s">
        <v>481</v>
      </c>
      <c r="G275" s="36"/>
      <c r="H275" s="36"/>
      <c r="I275" s="193"/>
      <c r="J275" s="36"/>
      <c r="K275" s="36"/>
      <c r="L275" s="39"/>
      <c r="M275" s="194"/>
      <c r="N275" s="195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161</v>
      </c>
      <c r="AU275" s="17" t="s">
        <v>81</v>
      </c>
    </row>
    <row r="276" spans="1:65" s="13" customFormat="1" ht="11.25">
      <c r="B276" s="197"/>
      <c r="C276" s="198"/>
      <c r="D276" s="191" t="s">
        <v>165</v>
      </c>
      <c r="E276" s="199" t="s">
        <v>19</v>
      </c>
      <c r="F276" s="200" t="s">
        <v>924</v>
      </c>
      <c r="G276" s="198"/>
      <c r="H276" s="201">
        <v>1950.4</v>
      </c>
      <c r="I276" s="202"/>
      <c r="J276" s="198"/>
      <c r="K276" s="198"/>
      <c r="L276" s="203"/>
      <c r="M276" s="204"/>
      <c r="N276" s="205"/>
      <c r="O276" s="205"/>
      <c r="P276" s="205"/>
      <c r="Q276" s="205"/>
      <c r="R276" s="205"/>
      <c r="S276" s="205"/>
      <c r="T276" s="206"/>
      <c r="AT276" s="207" t="s">
        <v>165</v>
      </c>
      <c r="AU276" s="207" t="s">
        <v>81</v>
      </c>
      <c r="AV276" s="13" t="s">
        <v>81</v>
      </c>
      <c r="AW276" s="13" t="s">
        <v>34</v>
      </c>
      <c r="AX276" s="13" t="s">
        <v>72</v>
      </c>
      <c r="AY276" s="207" t="s">
        <v>152</v>
      </c>
    </row>
    <row r="277" spans="1:65" s="14" customFormat="1" ht="11.25">
      <c r="B277" s="208"/>
      <c r="C277" s="209"/>
      <c r="D277" s="191" t="s">
        <v>165</v>
      </c>
      <c r="E277" s="210" t="s">
        <v>19</v>
      </c>
      <c r="F277" s="211" t="s">
        <v>168</v>
      </c>
      <c r="G277" s="209"/>
      <c r="H277" s="212">
        <v>1950.4</v>
      </c>
      <c r="I277" s="213"/>
      <c r="J277" s="209"/>
      <c r="K277" s="209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165</v>
      </c>
      <c r="AU277" s="218" t="s">
        <v>81</v>
      </c>
      <c r="AV277" s="14" t="s">
        <v>159</v>
      </c>
      <c r="AW277" s="14" t="s">
        <v>34</v>
      </c>
      <c r="AX277" s="14" t="s">
        <v>79</v>
      </c>
      <c r="AY277" s="218" t="s">
        <v>152</v>
      </c>
    </row>
    <row r="278" spans="1:65" s="2" customFormat="1" ht="33" customHeight="1">
      <c r="A278" s="34"/>
      <c r="B278" s="35"/>
      <c r="C278" s="178" t="s">
        <v>439</v>
      </c>
      <c r="D278" s="178" t="s">
        <v>154</v>
      </c>
      <c r="E278" s="179" t="s">
        <v>484</v>
      </c>
      <c r="F278" s="180" t="s">
        <v>485</v>
      </c>
      <c r="G278" s="181" t="s">
        <v>157</v>
      </c>
      <c r="H278" s="182">
        <v>195.04</v>
      </c>
      <c r="I278" s="183"/>
      <c r="J278" s="184">
        <f>ROUND(I278*H278,2)</f>
        <v>0</v>
      </c>
      <c r="K278" s="180" t="s">
        <v>158</v>
      </c>
      <c r="L278" s="39"/>
      <c r="M278" s="185" t="s">
        <v>19</v>
      </c>
      <c r="N278" s="186" t="s">
        <v>43</v>
      </c>
      <c r="O278" s="64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159</v>
      </c>
      <c r="AT278" s="189" t="s">
        <v>154</v>
      </c>
      <c r="AU278" s="189" t="s">
        <v>81</v>
      </c>
      <c r="AY278" s="17" t="s">
        <v>152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79</v>
      </c>
      <c r="BK278" s="190">
        <f>ROUND(I278*H278,2)</f>
        <v>0</v>
      </c>
      <c r="BL278" s="17" t="s">
        <v>159</v>
      </c>
      <c r="BM278" s="189" t="s">
        <v>486</v>
      </c>
    </row>
    <row r="279" spans="1:65" s="2" customFormat="1" ht="29.25">
      <c r="A279" s="34"/>
      <c r="B279" s="35"/>
      <c r="C279" s="36"/>
      <c r="D279" s="191" t="s">
        <v>161</v>
      </c>
      <c r="E279" s="36"/>
      <c r="F279" s="192" t="s">
        <v>487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161</v>
      </c>
      <c r="AU279" s="17" t="s">
        <v>81</v>
      </c>
    </row>
    <row r="280" spans="1:65" s="2" customFormat="1" ht="33" customHeight="1">
      <c r="A280" s="34"/>
      <c r="B280" s="35"/>
      <c r="C280" s="178" t="s">
        <v>447</v>
      </c>
      <c r="D280" s="178" t="s">
        <v>154</v>
      </c>
      <c r="E280" s="179" t="s">
        <v>489</v>
      </c>
      <c r="F280" s="180" t="s">
        <v>490</v>
      </c>
      <c r="G280" s="181" t="s">
        <v>182</v>
      </c>
      <c r="H280" s="182">
        <v>97.52</v>
      </c>
      <c r="I280" s="183"/>
      <c r="J280" s="184">
        <f>ROUND(I280*H280,2)</f>
        <v>0</v>
      </c>
      <c r="K280" s="180" t="s">
        <v>158</v>
      </c>
      <c r="L280" s="39"/>
      <c r="M280" s="185" t="s">
        <v>19</v>
      </c>
      <c r="N280" s="186" t="s">
        <v>43</v>
      </c>
      <c r="O280" s="64"/>
      <c r="P280" s="187">
        <f>O280*H280</f>
        <v>0</v>
      </c>
      <c r="Q280" s="187">
        <v>0</v>
      </c>
      <c r="R280" s="187">
        <f>Q280*H280</f>
        <v>0</v>
      </c>
      <c r="S280" s="187">
        <v>0</v>
      </c>
      <c r="T280" s="18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9" t="s">
        <v>159</v>
      </c>
      <c r="AT280" s="189" t="s">
        <v>154</v>
      </c>
      <c r="AU280" s="189" t="s">
        <v>81</v>
      </c>
      <c r="AY280" s="17" t="s">
        <v>152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79</v>
      </c>
      <c r="BK280" s="190">
        <f>ROUND(I280*H280,2)</f>
        <v>0</v>
      </c>
      <c r="BL280" s="17" t="s">
        <v>159</v>
      </c>
      <c r="BM280" s="189" t="s">
        <v>491</v>
      </c>
    </row>
    <row r="281" spans="1:65" s="2" customFormat="1" ht="19.5">
      <c r="A281" s="34"/>
      <c r="B281" s="35"/>
      <c r="C281" s="36"/>
      <c r="D281" s="191" t="s">
        <v>161</v>
      </c>
      <c r="E281" s="36"/>
      <c r="F281" s="192" t="s">
        <v>492</v>
      </c>
      <c r="G281" s="36"/>
      <c r="H281" s="36"/>
      <c r="I281" s="193"/>
      <c r="J281" s="36"/>
      <c r="K281" s="36"/>
      <c r="L281" s="39"/>
      <c r="M281" s="194"/>
      <c r="N281" s="195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161</v>
      </c>
      <c r="AU281" s="17" t="s">
        <v>81</v>
      </c>
    </row>
    <row r="282" spans="1:65" s="13" customFormat="1" ht="11.25">
      <c r="B282" s="197"/>
      <c r="C282" s="198"/>
      <c r="D282" s="191" t="s">
        <v>165</v>
      </c>
      <c r="E282" s="199" t="s">
        <v>19</v>
      </c>
      <c r="F282" s="200" t="s">
        <v>925</v>
      </c>
      <c r="G282" s="198"/>
      <c r="H282" s="201">
        <v>19.52</v>
      </c>
      <c r="I282" s="202"/>
      <c r="J282" s="198"/>
      <c r="K282" s="198"/>
      <c r="L282" s="203"/>
      <c r="M282" s="204"/>
      <c r="N282" s="205"/>
      <c r="O282" s="205"/>
      <c r="P282" s="205"/>
      <c r="Q282" s="205"/>
      <c r="R282" s="205"/>
      <c r="S282" s="205"/>
      <c r="T282" s="206"/>
      <c r="AT282" s="207" t="s">
        <v>165</v>
      </c>
      <c r="AU282" s="207" t="s">
        <v>81</v>
      </c>
      <c r="AV282" s="13" t="s">
        <v>81</v>
      </c>
      <c r="AW282" s="13" t="s">
        <v>34</v>
      </c>
      <c r="AX282" s="13" t="s">
        <v>72</v>
      </c>
      <c r="AY282" s="207" t="s">
        <v>152</v>
      </c>
    </row>
    <row r="283" spans="1:65" s="13" customFormat="1" ht="11.25">
      <c r="B283" s="197"/>
      <c r="C283" s="198"/>
      <c r="D283" s="191" t="s">
        <v>165</v>
      </c>
      <c r="E283" s="199" t="s">
        <v>19</v>
      </c>
      <c r="F283" s="200" t="s">
        <v>926</v>
      </c>
      <c r="G283" s="198"/>
      <c r="H283" s="201">
        <v>54</v>
      </c>
      <c r="I283" s="202"/>
      <c r="J283" s="198"/>
      <c r="K283" s="198"/>
      <c r="L283" s="203"/>
      <c r="M283" s="204"/>
      <c r="N283" s="205"/>
      <c r="O283" s="205"/>
      <c r="P283" s="205"/>
      <c r="Q283" s="205"/>
      <c r="R283" s="205"/>
      <c r="S283" s="205"/>
      <c r="T283" s="206"/>
      <c r="AT283" s="207" t="s">
        <v>165</v>
      </c>
      <c r="AU283" s="207" t="s">
        <v>81</v>
      </c>
      <c r="AV283" s="13" t="s">
        <v>81</v>
      </c>
      <c r="AW283" s="13" t="s">
        <v>34</v>
      </c>
      <c r="AX283" s="13" t="s">
        <v>72</v>
      </c>
      <c r="AY283" s="207" t="s">
        <v>152</v>
      </c>
    </row>
    <row r="284" spans="1:65" s="13" customFormat="1" ht="11.25">
      <c r="B284" s="197"/>
      <c r="C284" s="198"/>
      <c r="D284" s="191" t="s">
        <v>165</v>
      </c>
      <c r="E284" s="199" t="s">
        <v>19</v>
      </c>
      <c r="F284" s="200" t="s">
        <v>927</v>
      </c>
      <c r="G284" s="198"/>
      <c r="H284" s="201">
        <v>24</v>
      </c>
      <c r="I284" s="202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165</v>
      </c>
      <c r="AU284" s="207" t="s">
        <v>81</v>
      </c>
      <c r="AV284" s="13" t="s">
        <v>81</v>
      </c>
      <c r="AW284" s="13" t="s">
        <v>34</v>
      </c>
      <c r="AX284" s="13" t="s">
        <v>72</v>
      </c>
      <c r="AY284" s="207" t="s">
        <v>152</v>
      </c>
    </row>
    <row r="285" spans="1:65" s="14" customFormat="1" ht="11.25">
      <c r="B285" s="208"/>
      <c r="C285" s="209"/>
      <c r="D285" s="191" t="s">
        <v>165</v>
      </c>
      <c r="E285" s="210" t="s">
        <v>19</v>
      </c>
      <c r="F285" s="211" t="s">
        <v>168</v>
      </c>
      <c r="G285" s="209"/>
      <c r="H285" s="212">
        <v>97.52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165</v>
      </c>
      <c r="AU285" s="218" t="s">
        <v>81</v>
      </c>
      <c r="AV285" s="14" t="s">
        <v>159</v>
      </c>
      <c r="AW285" s="14" t="s">
        <v>34</v>
      </c>
      <c r="AX285" s="14" t="s">
        <v>79</v>
      </c>
      <c r="AY285" s="218" t="s">
        <v>152</v>
      </c>
    </row>
    <row r="286" spans="1:65" s="2" customFormat="1" ht="33" customHeight="1">
      <c r="A286" s="34"/>
      <c r="B286" s="35"/>
      <c r="C286" s="178" t="s">
        <v>452</v>
      </c>
      <c r="D286" s="178" t="s">
        <v>154</v>
      </c>
      <c r="E286" s="179" t="s">
        <v>495</v>
      </c>
      <c r="F286" s="180" t="s">
        <v>496</v>
      </c>
      <c r="G286" s="181" t="s">
        <v>182</v>
      </c>
      <c r="H286" s="182">
        <v>975.2</v>
      </c>
      <c r="I286" s="183"/>
      <c r="J286" s="184">
        <f>ROUND(I286*H286,2)</f>
        <v>0</v>
      </c>
      <c r="K286" s="180" t="s">
        <v>158</v>
      </c>
      <c r="L286" s="39"/>
      <c r="M286" s="185" t="s">
        <v>19</v>
      </c>
      <c r="N286" s="186" t="s">
        <v>43</v>
      </c>
      <c r="O286" s="64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159</v>
      </c>
      <c r="AT286" s="189" t="s">
        <v>154</v>
      </c>
      <c r="AU286" s="189" t="s">
        <v>81</v>
      </c>
      <c r="AY286" s="17" t="s">
        <v>152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7" t="s">
        <v>79</v>
      </c>
      <c r="BK286" s="190">
        <f>ROUND(I286*H286,2)</f>
        <v>0</v>
      </c>
      <c r="BL286" s="17" t="s">
        <v>159</v>
      </c>
      <c r="BM286" s="189" t="s">
        <v>497</v>
      </c>
    </row>
    <row r="287" spans="1:65" s="2" customFormat="1" ht="19.5">
      <c r="A287" s="34"/>
      <c r="B287" s="35"/>
      <c r="C287" s="36"/>
      <c r="D287" s="191" t="s">
        <v>161</v>
      </c>
      <c r="E287" s="36"/>
      <c r="F287" s="192" t="s">
        <v>498</v>
      </c>
      <c r="G287" s="36"/>
      <c r="H287" s="36"/>
      <c r="I287" s="193"/>
      <c r="J287" s="36"/>
      <c r="K287" s="36"/>
      <c r="L287" s="39"/>
      <c r="M287" s="194"/>
      <c r="N287" s="195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161</v>
      </c>
      <c r="AU287" s="17" t="s">
        <v>81</v>
      </c>
    </row>
    <row r="288" spans="1:65" s="13" customFormat="1" ht="11.25">
      <c r="B288" s="197"/>
      <c r="C288" s="198"/>
      <c r="D288" s="191" t="s">
        <v>165</v>
      </c>
      <c r="E288" s="199" t="s">
        <v>19</v>
      </c>
      <c r="F288" s="200" t="s">
        <v>928</v>
      </c>
      <c r="G288" s="198"/>
      <c r="H288" s="201">
        <v>975.2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165</v>
      </c>
      <c r="AU288" s="207" t="s">
        <v>81</v>
      </c>
      <c r="AV288" s="13" t="s">
        <v>81</v>
      </c>
      <c r="AW288" s="13" t="s">
        <v>34</v>
      </c>
      <c r="AX288" s="13" t="s">
        <v>72</v>
      </c>
      <c r="AY288" s="207" t="s">
        <v>152</v>
      </c>
    </row>
    <row r="289" spans="1:65" s="14" customFormat="1" ht="11.25">
      <c r="B289" s="208"/>
      <c r="C289" s="209"/>
      <c r="D289" s="191" t="s">
        <v>165</v>
      </c>
      <c r="E289" s="210" t="s">
        <v>19</v>
      </c>
      <c r="F289" s="211" t="s">
        <v>168</v>
      </c>
      <c r="G289" s="209"/>
      <c r="H289" s="212">
        <v>975.2</v>
      </c>
      <c r="I289" s="213"/>
      <c r="J289" s="209"/>
      <c r="K289" s="209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165</v>
      </c>
      <c r="AU289" s="218" t="s">
        <v>81</v>
      </c>
      <c r="AV289" s="14" t="s">
        <v>159</v>
      </c>
      <c r="AW289" s="14" t="s">
        <v>34</v>
      </c>
      <c r="AX289" s="14" t="s">
        <v>79</v>
      </c>
      <c r="AY289" s="218" t="s">
        <v>152</v>
      </c>
    </row>
    <row r="290" spans="1:65" s="2" customFormat="1" ht="33" customHeight="1">
      <c r="A290" s="34"/>
      <c r="B290" s="35"/>
      <c r="C290" s="178" t="s">
        <v>458</v>
      </c>
      <c r="D290" s="178" t="s">
        <v>154</v>
      </c>
      <c r="E290" s="179" t="s">
        <v>501</v>
      </c>
      <c r="F290" s="180" t="s">
        <v>502</v>
      </c>
      <c r="G290" s="181" t="s">
        <v>182</v>
      </c>
      <c r="H290" s="182">
        <v>97.52</v>
      </c>
      <c r="I290" s="183"/>
      <c r="J290" s="184">
        <f>ROUND(I290*H290,2)</f>
        <v>0</v>
      </c>
      <c r="K290" s="180" t="s">
        <v>158</v>
      </c>
      <c r="L290" s="39"/>
      <c r="M290" s="185" t="s">
        <v>19</v>
      </c>
      <c r="N290" s="186" t="s">
        <v>43</v>
      </c>
      <c r="O290" s="64"/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159</v>
      </c>
      <c r="AT290" s="189" t="s">
        <v>154</v>
      </c>
      <c r="AU290" s="189" t="s">
        <v>81</v>
      </c>
      <c r="AY290" s="17" t="s">
        <v>152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7" t="s">
        <v>79</v>
      </c>
      <c r="BK290" s="190">
        <f>ROUND(I290*H290,2)</f>
        <v>0</v>
      </c>
      <c r="BL290" s="17" t="s">
        <v>159</v>
      </c>
      <c r="BM290" s="189" t="s">
        <v>503</v>
      </c>
    </row>
    <row r="291" spans="1:65" s="2" customFormat="1" ht="19.5">
      <c r="A291" s="34"/>
      <c r="B291" s="35"/>
      <c r="C291" s="36"/>
      <c r="D291" s="191" t="s">
        <v>161</v>
      </c>
      <c r="E291" s="36"/>
      <c r="F291" s="192" t="s">
        <v>504</v>
      </c>
      <c r="G291" s="36"/>
      <c r="H291" s="36"/>
      <c r="I291" s="193"/>
      <c r="J291" s="36"/>
      <c r="K291" s="36"/>
      <c r="L291" s="39"/>
      <c r="M291" s="194"/>
      <c r="N291" s="195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161</v>
      </c>
      <c r="AU291" s="17" t="s">
        <v>81</v>
      </c>
    </row>
    <row r="292" spans="1:65" s="12" customFormat="1" ht="20.85" customHeight="1">
      <c r="B292" s="162"/>
      <c r="C292" s="163"/>
      <c r="D292" s="164" t="s">
        <v>71</v>
      </c>
      <c r="E292" s="176" t="s">
        <v>505</v>
      </c>
      <c r="F292" s="176" t="s">
        <v>506</v>
      </c>
      <c r="G292" s="163"/>
      <c r="H292" s="163"/>
      <c r="I292" s="166"/>
      <c r="J292" s="177">
        <f>BK292</f>
        <v>0</v>
      </c>
      <c r="K292" s="163"/>
      <c r="L292" s="168"/>
      <c r="M292" s="169"/>
      <c r="N292" s="170"/>
      <c r="O292" s="170"/>
      <c r="P292" s="171">
        <f>SUM(P293:P309)</f>
        <v>0</v>
      </c>
      <c r="Q292" s="170"/>
      <c r="R292" s="171">
        <f>SUM(R293:R309)</f>
        <v>0</v>
      </c>
      <c r="S292" s="170"/>
      <c r="T292" s="172">
        <f>SUM(T293:T309)</f>
        <v>0</v>
      </c>
      <c r="AR292" s="173" t="s">
        <v>79</v>
      </c>
      <c r="AT292" s="174" t="s">
        <v>71</v>
      </c>
      <c r="AU292" s="174" t="s">
        <v>81</v>
      </c>
      <c r="AY292" s="173" t="s">
        <v>152</v>
      </c>
      <c r="BK292" s="175">
        <f>SUM(BK293:BK309)</f>
        <v>0</v>
      </c>
    </row>
    <row r="293" spans="1:65" s="2" customFormat="1" ht="24">
      <c r="A293" s="34"/>
      <c r="B293" s="35"/>
      <c r="C293" s="178" t="s">
        <v>464</v>
      </c>
      <c r="D293" s="178" t="s">
        <v>154</v>
      </c>
      <c r="E293" s="179" t="s">
        <v>508</v>
      </c>
      <c r="F293" s="180" t="s">
        <v>509</v>
      </c>
      <c r="G293" s="181" t="s">
        <v>270</v>
      </c>
      <c r="H293" s="182">
        <v>88.978999999999999</v>
      </c>
      <c r="I293" s="183"/>
      <c r="J293" s="184">
        <f>ROUND(I293*H293,2)</f>
        <v>0</v>
      </c>
      <c r="K293" s="180" t="s">
        <v>158</v>
      </c>
      <c r="L293" s="39"/>
      <c r="M293" s="185" t="s">
        <v>19</v>
      </c>
      <c r="N293" s="186" t="s">
        <v>43</v>
      </c>
      <c r="O293" s="64"/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159</v>
      </c>
      <c r="AT293" s="189" t="s">
        <v>154</v>
      </c>
      <c r="AU293" s="189" t="s">
        <v>173</v>
      </c>
      <c r="AY293" s="17" t="s">
        <v>152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79</v>
      </c>
      <c r="BK293" s="190">
        <f>ROUND(I293*H293,2)</f>
        <v>0</v>
      </c>
      <c r="BL293" s="17" t="s">
        <v>159</v>
      </c>
      <c r="BM293" s="189" t="s">
        <v>929</v>
      </c>
    </row>
    <row r="294" spans="1:65" s="2" customFormat="1" ht="19.5">
      <c r="A294" s="34"/>
      <c r="B294" s="35"/>
      <c r="C294" s="36"/>
      <c r="D294" s="191" t="s">
        <v>161</v>
      </c>
      <c r="E294" s="36"/>
      <c r="F294" s="192" t="s">
        <v>511</v>
      </c>
      <c r="G294" s="36"/>
      <c r="H294" s="36"/>
      <c r="I294" s="193"/>
      <c r="J294" s="36"/>
      <c r="K294" s="36"/>
      <c r="L294" s="39"/>
      <c r="M294" s="194"/>
      <c r="N294" s="195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161</v>
      </c>
      <c r="AU294" s="17" t="s">
        <v>173</v>
      </c>
    </row>
    <row r="295" spans="1:65" s="13" customFormat="1" ht="11.25">
      <c r="B295" s="197"/>
      <c r="C295" s="198"/>
      <c r="D295" s="191" t="s">
        <v>165</v>
      </c>
      <c r="E295" s="199" t="s">
        <v>19</v>
      </c>
      <c r="F295" s="200" t="s">
        <v>930</v>
      </c>
      <c r="G295" s="198"/>
      <c r="H295" s="201">
        <v>88.978999999999999</v>
      </c>
      <c r="I295" s="202"/>
      <c r="J295" s="198"/>
      <c r="K295" s="198"/>
      <c r="L295" s="203"/>
      <c r="M295" s="204"/>
      <c r="N295" s="205"/>
      <c r="O295" s="205"/>
      <c r="P295" s="205"/>
      <c r="Q295" s="205"/>
      <c r="R295" s="205"/>
      <c r="S295" s="205"/>
      <c r="T295" s="206"/>
      <c r="AT295" s="207" t="s">
        <v>165</v>
      </c>
      <c r="AU295" s="207" t="s">
        <v>173</v>
      </c>
      <c r="AV295" s="13" t="s">
        <v>81</v>
      </c>
      <c r="AW295" s="13" t="s">
        <v>34</v>
      </c>
      <c r="AX295" s="13" t="s">
        <v>79</v>
      </c>
      <c r="AY295" s="207" t="s">
        <v>152</v>
      </c>
    </row>
    <row r="296" spans="1:65" s="2" customFormat="1" ht="16.5" customHeight="1">
      <c r="A296" s="34"/>
      <c r="B296" s="35"/>
      <c r="C296" s="178" t="s">
        <v>472</v>
      </c>
      <c r="D296" s="178" t="s">
        <v>154</v>
      </c>
      <c r="E296" s="179" t="s">
        <v>514</v>
      </c>
      <c r="F296" s="180" t="s">
        <v>515</v>
      </c>
      <c r="G296" s="181" t="s">
        <v>270</v>
      </c>
      <c r="H296" s="182">
        <v>1779.58</v>
      </c>
      <c r="I296" s="183"/>
      <c r="J296" s="184">
        <f>ROUND(I296*H296,2)</f>
        <v>0</v>
      </c>
      <c r="K296" s="180" t="s">
        <v>158</v>
      </c>
      <c r="L296" s="39"/>
      <c r="M296" s="185" t="s">
        <v>19</v>
      </c>
      <c r="N296" s="186" t="s">
        <v>43</v>
      </c>
      <c r="O296" s="64"/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159</v>
      </c>
      <c r="AT296" s="189" t="s">
        <v>154</v>
      </c>
      <c r="AU296" s="189" t="s">
        <v>173</v>
      </c>
      <c r="AY296" s="17" t="s">
        <v>152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7" t="s">
        <v>79</v>
      </c>
      <c r="BK296" s="190">
        <f>ROUND(I296*H296,2)</f>
        <v>0</v>
      </c>
      <c r="BL296" s="17" t="s">
        <v>159</v>
      </c>
      <c r="BM296" s="189" t="s">
        <v>931</v>
      </c>
    </row>
    <row r="297" spans="1:65" s="2" customFormat="1" ht="29.25">
      <c r="A297" s="34"/>
      <c r="B297" s="35"/>
      <c r="C297" s="36"/>
      <c r="D297" s="191" t="s">
        <v>161</v>
      </c>
      <c r="E297" s="36"/>
      <c r="F297" s="192" t="s">
        <v>517</v>
      </c>
      <c r="G297" s="36"/>
      <c r="H297" s="36"/>
      <c r="I297" s="193"/>
      <c r="J297" s="36"/>
      <c r="K297" s="36"/>
      <c r="L297" s="39"/>
      <c r="M297" s="194"/>
      <c r="N297" s="195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161</v>
      </c>
      <c r="AU297" s="17" t="s">
        <v>173</v>
      </c>
    </row>
    <row r="298" spans="1:65" s="13" customFormat="1" ht="11.25">
      <c r="B298" s="197"/>
      <c r="C298" s="198"/>
      <c r="D298" s="191" t="s">
        <v>165</v>
      </c>
      <c r="E298" s="199" t="s">
        <v>19</v>
      </c>
      <c r="F298" s="200" t="s">
        <v>932</v>
      </c>
      <c r="G298" s="198"/>
      <c r="H298" s="201">
        <v>1779.58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165</v>
      </c>
      <c r="AU298" s="207" t="s">
        <v>173</v>
      </c>
      <c r="AV298" s="13" t="s">
        <v>81</v>
      </c>
      <c r="AW298" s="13" t="s">
        <v>34</v>
      </c>
      <c r="AX298" s="13" t="s">
        <v>72</v>
      </c>
      <c r="AY298" s="207" t="s">
        <v>152</v>
      </c>
    </row>
    <row r="299" spans="1:65" s="14" customFormat="1" ht="11.25">
      <c r="B299" s="208"/>
      <c r="C299" s="209"/>
      <c r="D299" s="191" t="s">
        <v>165</v>
      </c>
      <c r="E299" s="210" t="s">
        <v>19</v>
      </c>
      <c r="F299" s="211" t="s">
        <v>168</v>
      </c>
      <c r="G299" s="209"/>
      <c r="H299" s="212">
        <v>1779.58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165</v>
      </c>
      <c r="AU299" s="218" t="s">
        <v>173</v>
      </c>
      <c r="AV299" s="14" t="s">
        <v>159</v>
      </c>
      <c r="AW299" s="14" t="s">
        <v>34</v>
      </c>
      <c r="AX299" s="14" t="s">
        <v>79</v>
      </c>
      <c r="AY299" s="218" t="s">
        <v>152</v>
      </c>
    </row>
    <row r="300" spans="1:65" s="2" customFormat="1" ht="24">
      <c r="A300" s="34"/>
      <c r="B300" s="35"/>
      <c r="C300" s="178" t="s">
        <v>477</v>
      </c>
      <c r="D300" s="178" t="s">
        <v>154</v>
      </c>
      <c r="E300" s="179" t="s">
        <v>520</v>
      </c>
      <c r="F300" s="180" t="s">
        <v>521</v>
      </c>
      <c r="G300" s="181" t="s">
        <v>270</v>
      </c>
      <c r="H300" s="182">
        <v>88.978999999999999</v>
      </c>
      <c r="I300" s="183"/>
      <c r="J300" s="184">
        <f>ROUND(I300*H300,2)</f>
        <v>0</v>
      </c>
      <c r="K300" s="180" t="s">
        <v>158</v>
      </c>
      <c r="L300" s="39"/>
      <c r="M300" s="185" t="s">
        <v>19</v>
      </c>
      <c r="N300" s="186" t="s">
        <v>43</v>
      </c>
      <c r="O300" s="64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9" t="s">
        <v>159</v>
      </c>
      <c r="AT300" s="189" t="s">
        <v>154</v>
      </c>
      <c r="AU300" s="189" t="s">
        <v>173</v>
      </c>
      <c r="AY300" s="17" t="s">
        <v>152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79</v>
      </c>
      <c r="BK300" s="190">
        <f>ROUND(I300*H300,2)</f>
        <v>0</v>
      </c>
      <c r="BL300" s="17" t="s">
        <v>159</v>
      </c>
      <c r="BM300" s="189" t="s">
        <v>933</v>
      </c>
    </row>
    <row r="301" spans="1:65" s="2" customFormat="1" ht="19.5">
      <c r="A301" s="34"/>
      <c r="B301" s="35"/>
      <c r="C301" s="36"/>
      <c r="D301" s="191" t="s">
        <v>161</v>
      </c>
      <c r="E301" s="36"/>
      <c r="F301" s="192" t="s">
        <v>523</v>
      </c>
      <c r="G301" s="36"/>
      <c r="H301" s="36"/>
      <c r="I301" s="193"/>
      <c r="J301" s="36"/>
      <c r="K301" s="36"/>
      <c r="L301" s="39"/>
      <c r="M301" s="194"/>
      <c r="N301" s="195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161</v>
      </c>
      <c r="AU301" s="17" t="s">
        <v>173</v>
      </c>
    </row>
    <row r="302" spans="1:65" s="13" customFormat="1" ht="11.25">
      <c r="B302" s="197"/>
      <c r="C302" s="198"/>
      <c r="D302" s="191" t="s">
        <v>165</v>
      </c>
      <c r="E302" s="199" t="s">
        <v>19</v>
      </c>
      <c r="F302" s="200" t="s">
        <v>930</v>
      </c>
      <c r="G302" s="198"/>
      <c r="H302" s="201">
        <v>88.978999999999999</v>
      </c>
      <c r="I302" s="202"/>
      <c r="J302" s="198"/>
      <c r="K302" s="198"/>
      <c r="L302" s="203"/>
      <c r="M302" s="204"/>
      <c r="N302" s="205"/>
      <c r="O302" s="205"/>
      <c r="P302" s="205"/>
      <c r="Q302" s="205"/>
      <c r="R302" s="205"/>
      <c r="S302" s="205"/>
      <c r="T302" s="206"/>
      <c r="AT302" s="207" t="s">
        <v>165</v>
      </c>
      <c r="AU302" s="207" t="s">
        <v>173</v>
      </c>
      <c r="AV302" s="13" t="s">
        <v>81</v>
      </c>
      <c r="AW302" s="13" t="s">
        <v>34</v>
      </c>
      <c r="AX302" s="13" t="s">
        <v>79</v>
      </c>
      <c r="AY302" s="207" t="s">
        <v>152</v>
      </c>
    </row>
    <row r="303" spans="1:65" s="2" customFormat="1" ht="33" customHeight="1">
      <c r="A303" s="34"/>
      <c r="B303" s="35"/>
      <c r="C303" s="178" t="s">
        <v>483</v>
      </c>
      <c r="D303" s="178" t="s">
        <v>154</v>
      </c>
      <c r="E303" s="179" t="s">
        <v>525</v>
      </c>
      <c r="F303" s="180" t="s">
        <v>526</v>
      </c>
      <c r="G303" s="181" t="s">
        <v>270</v>
      </c>
      <c r="H303" s="182">
        <v>88.978999999999999</v>
      </c>
      <c r="I303" s="183"/>
      <c r="J303" s="184">
        <f>ROUND(I303*H303,2)</f>
        <v>0</v>
      </c>
      <c r="K303" s="180" t="s">
        <v>158</v>
      </c>
      <c r="L303" s="39"/>
      <c r="M303" s="185" t="s">
        <v>19</v>
      </c>
      <c r="N303" s="186" t="s">
        <v>43</v>
      </c>
      <c r="O303" s="64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9" t="s">
        <v>159</v>
      </c>
      <c r="AT303" s="189" t="s">
        <v>154</v>
      </c>
      <c r="AU303" s="189" t="s">
        <v>173</v>
      </c>
      <c r="AY303" s="17" t="s">
        <v>152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79</v>
      </c>
      <c r="BK303" s="190">
        <f>ROUND(I303*H303,2)</f>
        <v>0</v>
      </c>
      <c r="BL303" s="17" t="s">
        <v>159</v>
      </c>
      <c r="BM303" s="189" t="s">
        <v>934</v>
      </c>
    </row>
    <row r="304" spans="1:65" s="2" customFormat="1" ht="29.25">
      <c r="A304" s="34"/>
      <c r="B304" s="35"/>
      <c r="C304" s="36"/>
      <c r="D304" s="191" t="s">
        <v>161</v>
      </c>
      <c r="E304" s="36"/>
      <c r="F304" s="192" t="s">
        <v>528</v>
      </c>
      <c r="G304" s="36"/>
      <c r="H304" s="36"/>
      <c r="I304" s="193"/>
      <c r="J304" s="36"/>
      <c r="K304" s="36"/>
      <c r="L304" s="39"/>
      <c r="M304" s="194"/>
      <c r="N304" s="195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161</v>
      </c>
      <c r="AU304" s="17" t="s">
        <v>173</v>
      </c>
    </row>
    <row r="305" spans="1:65" s="13" customFormat="1" ht="11.25">
      <c r="B305" s="197"/>
      <c r="C305" s="198"/>
      <c r="D305" s="191" t="s">
        <v>165</v>
      </c>
      <c r="E305" s="199" t="s">
        <v>19</v>
      </c>
      <c r="F305" s="200" t="s">
        <v>930</v>
      </c>
      <c r="G305" s="198"/>
      <c r="H305" s="201">
        <v>88.978999999999999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165</v>
      </c>
      <c r="AU305" s="207" t="s">
        <v>173</v>
      </c>
      <c r="AV305" s="13" t="s">
        <v>81</v>
      </c>
      <c r="AW305" s="13" t="s">
        <v>34</v>
      </c>
      <c r="AX305" s="13" t="s">
        <v>79</v>
      </c>
      <c r="AY305" s="207" t="s">
        <v>152</v>
      </c>
    </row>
    <row r="306" spans="1:65" s="2" customFormat="1" ht="24">
      <c r="A306" s="34"/>
      <c r="B306" s="35"/>
      <c r="C306" s="178" t="s">
        <v>488</v>
      </c>
      <c r="D306" s="178" t="s">
        <v>154</v>
      </c>
      <c r="E306" s="179" t="s">
        <v>530</v>
      </c>
      <c r="F306" s="180" t="s">
        <v>531</v>
      </c>
      <c r="G306" s="181" t="s">
        <v>270</v>
      </c>
      <c r="H306" s="182">
        <v>112.48</v>
      </c>
      <c r="I306" s="183"/>
      <c r="J306" s="184">
        <f>ROUND(I306*H306,2)</f>
        <v>0</v>
      </c>
      <c r="K306" s="180" t="s">
        <v>158</v>
      </c>
      <c r="L306" s="39"/>
      <c r="M306" s="185" t="s">
        <v>19</v>
      </c>
      <c r="N306" s="186" t="s">
        <v>43</v>
      </c>
      <c r="O306" s="64"/>
      <c r="P306" s="187">
        <f>O306*H306</f>
        <v>0</v>
      </c>
      <c r="Q306" s="187">
        <v>0</v>
      </c>
      <c r="R306" s="187">
        <f>Q306*H306</f>
        <v>0</v>
      </c>
      <c r="S306" s="187">
        <v>0</v>
      </c>
      <c r="T306" s="18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9" t="s">
        <v>159</v>
      </c>
      <c r="AT306" s="189" t="s">
        <v>154</v>
      </c>
      <c r="AU306" s="189" t="s">
        <v>173</v>
      </c>
      <c r="AY306" s="17" t="s">
        <v>152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7" t="s">
        <v>79</v>
      </c>
      <c r="BK306" s="190">
        <f>ROUND(I306*H306,2)</f>
        <v>0</v>
      </c>
      <c r="BL306" s="17" t="s">
        <v>159</v>
      </c>
      <c r="BM306" s="189" t="s">
        <v>935</v>
      </c>
    </row>
    <row r="307" spans="1:65" s="2" customFormat="1" ht="29.25">
      <c r="A307" s="34"/>
      <c r="B307" s="35"/>
      <c r="C307" s="36"/>
      <c r="D307" s="191" t="s">
        <v>161</v>
      </c>
      <c r="E307" s="36"/>
      <c r="F307" s="192" t="s">
        <v>533</v>
      </c>
      <c r="G307" s="36"/>
      <c r="H307" s="36"/>
      <c r="I307" s="193"/>
      <c r="J307" s="36"/>
      <c r="K307" s="36"/>
      <c r="L307" s="39"/>
      <c r="M307" s="194"/>
      <c r="N307" s="195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161</v>
      </c>
      <c r="AU307" s="17" t="s">
        <v>173</v>
      </c>
    </row>
    <row r="308" spans="1:65" s="2" customFormat="1" ht="33" customHeight="1">
      <c r="A308" s="34"/>
      <c r="B308" s="35"/>
      <c r="C308" s="178" t="s">
        <v>494</v>
      </c>
      <c r="D308" s="178" t="s">
        <v>154</v>
      </c>
      <c r="E308" s="179" t="s">
        <v>535</v>
      </c>
      <c r="F308" s="180" t="s">
        <v>536</v>
      </c>
      <c r="G308" s="181" t="s">
        <v>270</v>
      </c>
      <c r="H308" s="182">
        <v>112.48</v>
      </c>
      <c r="I308" s="183"/>
      <c r="J308" s="184">
        <f>ROUND(I308*H308,2)</f>
        <v>0</v>
      </c>
      <c r="K308" s="180" t="s">
        <v>158</v>
      </c>
      <c r="L308" s="39"/>
      <c r="M308" s="185" t="s">
        <v>19</v>
      </c>
      <c r="N308" s="186" t="s">
        <v>43</v>
      </c>
      <c r="O308" s="64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159</v>
      </c>
      <c r="AT308" s="189" t="s">
        <v>154</v>
      </c>
      <c r="AU308" s="189" t="s">
        <v>173</v>
      </c>
      <c r="AY308" s="17" t="s">
        <v>152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7" t="s">
        <v>79</v>
      </c>
      <c r="BK308" s="190">
        <f>ROUND(I308*H308,2)</f>
        <v>0</v>
      </c>
      <c r="BL308" s="17" t="s">
        <v>159</v>
      </c>
      <c r="BM308" s="189" t="s">
        <v>936</v>
      </c>
    </row>
    <row r="309" spans="1:65" s="2" customFormat="1" ht="29.25">
      <c r="A309" s="34"/>
      <c r="B309" s="35"/>
      <c r="C309" s="36"/>
      <c r="D309" s="191" t="s">
        <v>161</v>
      </c>
      <c r="E309" s="36"/>
      <c r="F309" s="192" t="s">
        <v>538</v>
      </c>
      <c r="G309" s="36"/>
      <c r="H309" s="36"/>
      <c r="I309" s="193"/>
      <c r="J309" s="36"/>
      <c r="K309" s="36"/>
      <c r="L309" s="39"/>
      <c r="M309" s="194"/>
      <c r="N309" s="19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161</v>
      </c>
      <c r="AU309" s="17" t="s">
        <v>173</v>
      </c>
    </row>
    <row r="310" spans="1:65" s="12" customFormat="1" ht="22.9" customHeight="1">
      <c r="B310" s="162"/>
      <c r="C310" s="163"/>
      <c r="D310" s="164" t="s">
        <v>71</v>
      </c>
      <c r="E310" s="176" t="s">
        <v>539</v>
      </c>
      <c r="F310" s="176" t="s">
        <v>540</v>
      </c>
      <c r="G310" s="163"/>
      <c r="H310" s="163"/>
      <c r="I310" s="166"/>
      <c r="J310" s="177">
        <f>BK310</f>
        <v>0</v>
      </c>
      <c r="K310" s="163"/>
      <c r="L310" s="168"/>
      <c r="M310" s="169"/>
      <c r="N310" s="170"/>
      <c r="O310" s="170"/>
      <c r="P310" s="171">
        <f>SUM(P311:P317)</f>
        <v>0</v>
      </c>
      <c r="Q310" s="170"/>
      <c r="R310" s="171">
        <f>SUM(R311:R317)</f>
        <v>0</v>
      </c>
      <c r="S310" s="170"/>
      <c r="T310" s="172">
        <f>SUM(T311:T317)</f>
        <v>0</v>
      </c>
      <c r="AR310" s="173" t="s">
        <v>79</v>
      </c>
      <c r="AT310" s="174" t="s">
        <v>71</v>
      </c>
      <c r="AU310" s="174" t="s">
        <v>79</v>
      </c>
      <c r="AY310" s="173" t="s">
        <v>152</v>
      </c>
      <c r="BK310" s="175">
        <f>SUM(BK311:BK317)</f>
        <v>0</v>
      </c>
    </row>
    <row r="311" spans="1:65" s="2" customFormat="1" ht="16.5" customHeight="1">
      <c r="A311" s="34"/>
      <c r="B311" s="35"/>
      <c r="C311" s="178" t="s">
        <v>500</v>
      </c>
      <c r="D311" s="178" t="s">
        <v>154</v>
      </c>
      <c r="E311" s="179" t="s">
        <v>542</v>
      </c>
      <c r="F311" s="180" t="s">
        <v>543</v>
      </c>
      <c r="G311" s="181" t="s">
        <v>270</v>
      </c>
      <c r="H311" s="182">
        <v>103.86799999999999</v>
      </c>
      <c r="I311" s="183"/>
      <c r="J311" s="184">
        <f>ROUND(I311*H311,2)</f>
        <v>0</v>
      </c>
      <c r="K311" s="180" t="s">
        <v>158</v>
      </c>
      <c r="L311" s="39"/>
      <c r="M311" s="185" t="s">
        <v>19</v>
      </c>
      <c r="N311" s="186" t="s">
        <v>43</v>
      </c>
      <c r="O311" s="64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159</v>
      </c>
      <c r="AT311" s="189" t="s">
        <v>154</v>
      </c>
      <c r="AU311" s="189" t="s">
        <v>81</v>
      </c>
      <c r="AY311" s="17" t="s">
        <v>152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7" t="s">
        <v>79</v>
      </c>
      <c r="BK311" s="190">
        <f>ROUND(I311*H311,2)</f>
        <v>0</v>
      </c>
      <c r="BL311" s="17" t="s">
        <v>159</v>
      </c>
      <c r="BM311" s="189" t="s">
        <v>937</v>
      </c>
    </row>
    <row r="312" spans="1:65" s="2" customFormat="1" ht="39">
      <c r="A312" s="34"/>
      <c r="B312" s="35"/>
      <c r="C312" s="36"/>
      <c r="D312" s="191" t="s">
        <v>161</v>
      </c>
      <c r="E312" s="36"/>
      <c r="F312" s="192" t="s">
        <v>791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161</v>
      </c>
      <c r="AU312" s="17" t="s">
        <v>81</v>
      </c>
    </row>
    <row r="313" spans="1:65" s="2" customFormat="1" ht="24">
      <c r="A313" s="34"/>
      <c r="B313" s="35"/>
      <c r="C313" s="178" t="s">
        <v>507</v>
      </c>
      <c r="D313" s="178" t="s">
        <v>154</v>
      </c>
      <c r="E313" s="179" t="s">
        <v>546</v>
      </c>
      <c r="F313" s="180" t="s">
        <v>547</v>
      </c>
      <c r="G313" s="181" t="s">
        <v>270</v>
      </c>
      <c r="H313" s="182">
        <v>167.762</v>
      </c>
      <c r="I313" s="183"/>
      <c r="J313" s="184">
        <f>ROUND(I313*H313,2)</f>
        <v>0</v>
      </c>
      <c r="K313" s="180" t="s">
        <v>158</v>
      </c>
      <c r="L313" s="39"/>
      <c r="M313" s="185" t="s">
        <v>19</v>
      </c>
      <c r="N313" s="186" t="s">
        <v>43</v>
      </c>
      <c r="O313" s="64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9" t="s">
        <v>159</v>
      </c>
      <c r="AT313" s="189" t="s">
        <v>154</v>
      </c>
      <c r="AU313" s="189" t="s">
        <v>81</v>
      </c>
      <c r="AY313" s="17" t="s">
        <v>152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7" t="s">
        <v>79</v>
      </c>
      <c r="BK313" s="190">
        <f>ROUND(I313*H313,2)</f>
        <v>0</v>
      </c>
      <c r="BL313" s="17" t="s">
        <v>159</v>
      </c>
      <c r="BM313" s="189" t="s">
        <v>938</v>
      </c>
    </row>
    <row r="314" spans="1:65" s="2" customFormat="1" ht="48.75">
      <c r="A314" s="34"/>
      <c r="B314" s="35"/>
      <c r="C314" s="36"/>
      <c r="D314" s="191" t="s">
        <v>161</v>
      </c>
      <c r="E314" s="36"/>
      <c r="F314" s="192" t="s">
        <v>793</v>
      </c>
      <c r="G314" s="36"/>
      <c r="H314" s="36"/>
      <c r="I314" s="193"/>
      <c r="J314" s="36"/>
      <c r="K314" s="36"/>
      <c r="L314" s="39"/>
      <c r="M314" s="194"/>
      <c r="N314" s="195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161</v>
      </c>
      <c r="AU314" s="17" t="s">
        <v>81</v>
      </c>
    </row>
    <row r="315" spans="1:65" s="13" customFormat="1" ht="11.25">
      <c r="B315" s="197"/>
      <c r="C315" s="198"/>
      <c r="D315" s="191" t="s">
        <v>165</v>
      </c>
      <c r="E315" s="199" t="s">
        <v>19</v>
      </c>
      <c r="F315" s="200" t="s">
        <v>549</v>
      </c>
      <c r="G315" s="198"/>
      <c r="H315" s="201">
        <v>167.762</v>
      </c>
      <c r="I315" s="202"/>
      <c r="J315" s="198"/>
      <c r="K315" s="198"/>
      <c r="L315" s="203"/>
      <c r="M315" s="204"/>
      <c r="N315" s="205"/>
      <c r="O315" s="205"/>
      <c r="P315" s="205"/>
      <c r="Q315" s="205"/>
      <c r="R315" s="205"/>
      <c r="S315" s="205"/>
      <c r="T315" s="206"/>
      <c r="AT315" s="207" t="s">
        <v>165</v>
      </c>
      <c r="AU315" s="207" t="s">
        <v>81</v>
      </c>
      <c r="AV315" s="13" t="s">
        <v>81</v>
      </c>
      <c r="AW315" s="13" t="s">
        <v>34</v>
      </c>
      <c r="AX315" s="13" t="s">
        <v>79</v>
      </c>
      <c r="AY315" s="207" t="s">
        <v>152</v>
      </c>
    </row>
    <row r="316" spans="1:65" s="2" customFormat="1" ht="16.5" customHeight="1">
      <c r="A316" s="34"/>
      <c r="B316" s="35"/>
      <c r="C316" s="178" t="s">
        <v>513</v>
      </c>
      <c r="D316" s="178" t="s">
        <v>154</v>
      </c>
      <c r="E316" s="179" t="s">
        <v>551</v>
      </c>
      <c r="F316" s="180" t="s">
        <v>552</v>
      </c>
      <c r="G316" s="181" t="s">
        <v>270</v>
      </c>
      <c r="H316" s="182">
        <v>103.86799999999999</v>
      </c>
      <c r="I316" s="183"/>
      <c r="J316" s="184">
        <f>ROUND(I316*H316,2)</f>
        <v>0</v>
      </c>
      <c r="K316" s="180" t="s">
        <v>158</v>
      </c>
      <c r="L316" s="39"/>
      <c r="M316" s="185" t="s">
        <v>19</v>
      </c>
      <c r="N316" s="186" t="s">
        <v>43</v>
      </c>
      <c r="O316" s="64"/>
      <c r="P316" s="187">
        <f>O316*H316</f>
        <v>0</v>
      </c>
      <c r="Q316" s="187">
        <v>0</v>
      </c>
      <c r="R316" s="187">
        <f>Q316*H316</f>
        <v>0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159</v>
      </c>
      <c r="AT316" s="189" t="s">
        <v>154</v>
      </c>
      <c r="AU316" s="189" t="s">
        <v>81</v>
      </c>
      <c r="AY316" s="17" t="s">
        <v>152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79</v>
      </c>
      <c r="BK316" s="190">
        <f>ROUND(I316*H316,2)</f>
        <v>0</v>
      </c>
      <c r="BL316" s="17" t="s">
        <v>159</v>
      </c>
      <c r="BM316" s="189" t="s">
        <v>939</v>
      </c>
    </row>
    <row r="317" spans="1:65" s="2" customFormat="1" ht="19.5">
      <c r="A317" s="34"/>
      <c r="B317" s="35"/>
      <c r="C317" s="36"/>
      <c r="D317" s="191" t="s">
        <v>161</v>
      </c>
      <c r="E317" s="36"/>
      <c r="F317" s="192" t="s">
        <v>554</v>
      </c>
      <c r="G317" s="36"/>
      <c r="H317" s="36"/>
      <c r="I317" s="193"/>
      <c r="J317" s="36"/>
      <c r="K317" s="36"/>
      <c r="L317" s="39"/>
      <c r="M317" s="229"/>
      <c r="N317" s="230"/>
      <c r="O317" s="231"/>
      <c r="P317" s="231"/>
      <c r="Q317" s="231"/>
      <c r="R317" s="231"/>
      <c r="S317" s="231"/>
      <c r="T317" s="232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161</v>
      </c>
      <c r="AU317" s="17" t="s">
        <v>81</v>
      </c>
    </row>
    <row r="318" spans="1:65" s="2" customFormat="1" ht="6.95" customHeight="1">
      <c r="A318" s="34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39"/>
      <c r="M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</row>
  </sheetData>
  <sheetProtection algorithmName="SHA-512" hashValue="6NYZO4Hil9iju1ckOG9OnIExpeHj7xOitCjHPFrXo1zHytoR4nMFl6S7CrXg+yuLU4qgwzBeXr37wwr5Av/IaQ==" saltValue="H5AppXBxUuEa1LuekMflgNQQsKvMcLYMloIpDvoj4Xa6r2rTZNlIvEJNEXGeiID63Nzhnv/ppWYwBu7wgS+XqA==" spinCount="100000" sheet="1" objects="1" scenarios="1" formatColumns="0" formatRows="0" autoFilter="0"/>
  <autoFilter ref="C93:K317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"/>
  <sheetViews>
    <sheetView showGridLines="0" topLeftCell="A97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107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117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9" t="str">
        <f>'Rekapitulace zakázky'!K6</f>
        <v>Oprava mostních objektů v úseku Česká Lípa - Jiříkov</v>
      </c>
      <c r="F7" s="360"/>
      <c r="G7" s="360"/>
      <c r="H7" s="360"/>
      <c r="L7" s="20"/>
    </row>
    <row r="8" spans="1:46" s="1" customFormat="1" ht="12" customHeight="1">
      <c r="B8" s="20"/>
      <c r="D8" s="112" t="s">
        <v>118</v>
      </c>
      <c r="L8" s="20"/>
    </row>
    <row r="9" spans="1:46" s="2" customFormat="1" ht="16.5" customHeight="1">
      <c r="A9" s="34"/>
      <c r="B9" s="39"/>
      <c r="C9" s="34"/>
      <c r="D9" s="34"/>
      <c r="E9" s="359" t="s">
        <v>798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120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2" t="s">
        <v>940</v>
      </c>
      <c r="F11" s="361"/>
      <c r="G11" s="361"/>
      <c r="H11" s="361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800</v>
      </c>
      <c r="G14" s="34"/>
      <c r="H14" s="34"/>
      <c r="I14" s="112" t="s">
        <v>23</v>
      </c>
      <c r="J14" s="114" t="str">
        <f>'Rekapitulace zakázky'!AN8</f>
        <v>19. 4. 2021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3" t="str">
        <f>'Rekapitulace zakázky'!E14</f>
        <v>Vyplň údaj</v>
      </c>
      <c r="F20" s="364"/>
      <c r="G20" s="364"/>
      <c r="H20" s="364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5" t="s">
        <v>19</v>
      </c>
      <c r="F29" s="365"/>
      <c r="G29" s="365"/>
      <c r="H29" s="365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ROUND((SUM(BE88:BE109)),  2)</f>
        <v>0</v>
      </c>
      <c r="G35" s="34"/>
      <c r="H35" s="34"/>
      <c r="I35" s="124">
        <v>0.21</v>
      </c>
      <c r="J35" s="123">
        <f>ROUND(((SUM(BE88:BE109))*I35),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ROUND((SUM(BF88:BF109)),  2)</f>
        <v>0</v>
      </c>
      <c r="G36" s="34"/>
      <c r="H36" s="34"/>
      <c r="I36" s="124">
        <v>0.15</v>
      </c>
      <c r="J36" s="123">
        <f>ROUND(((SUM(BF88:BF109))*I36),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ROUND((SUM(BG88:BG109)),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ROUND((SUM(BH88:BH109)),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ROUND((SUM(BI88:BI109)),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6" t="str">
        <f>E7</f>
        <v>Oprava mostních objektů v úseku Česká Lípa - Jiříkov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118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6" t="s">
        <v>798</v>
      </c>
      <c r="F52" s="368"/>
      <c r="G52" s="368"/>
      <c r="H52" s="36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120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0" t="str">
        <f>E11</f>
        <v>2021/03.2 - SO 03 - VRN1</v>
      </c>
      <c r="F54" s="368"/>
      <c r="G54" s="368"/>
      <c r="H54" s="36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Arnultovice u Nového Boru</v>
      </c>
      <c r="G56" s="36"/>
      <c r="H56" s="36"/>
      <c r="I56" s="29" t="s">
        <v>23</v>
      </c>
      <c r="J56" s="59" t="str">
        <f>IF(J14="","",J14)</f>
        <v>19. 4. 2021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s.o.,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575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576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577</v>
      </c>
      <c r="E66" s="148"/>
      <c r="F66" s="148"/>
      <c r="G66" s="148"/>
      <c r="H66" s="148"/>
      <c r="I66" s="148"/>
      <c r="J66" s="149">
        <f>J103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137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6" t="str">
        <f>E7</f>
        <v>Oprava mostních objektů v úseku Česká Lípa - Jiříkov</v>
      </c>
      <c r="F76" s="367"/>
      <c r="G76" s="367"/>
      <c r="H76" s="367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118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6" t="s">
        <v>798</v>
      </c>
      <c r="F78" s="368"/>
      <c r="G78" s="368"/>
      <c r="H78" s="368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120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0" t="str">
        <f>E11</f>
        <v>2021/03.2 - SO 03 - VRN1</v>
      </c>
      <c r="F80" s="368"/>
      <c r="G80" s="368"/>
      <c r="H80" s="368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Arnultovice u Nového Boru</v>
      </c>
      <c r="G82" s="36"/>
      <c r="H82" s="36"/>
      <c r="I82" s="29" t="s">
        <v>23</v>
      </c>
      <c r="J82" s="59" t="str">
        <f>IF(J14="","",J14)</f>
        <v>19. 4. 2021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E17</f>
        <v>Správa železnic, s.o., OŘ Hradec Králové</v>
      </c>
      <c r="G84" s="36"/>
      <c r="H84" s="36"/>
      <c r="I84" s="29" t="s">
        <v>33</v>
      </c>
      <c r="J84" s="32" t="str">
        <f>E23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29" t="s">
        <v>35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138</v>
      </c>
      <c r="D87" s="154" t="s">
        <v>57</v>
      </c>
      <c r="E87" s="154" t="s">
        <v>53</v>
      </c>
      <c r="F87" s="154" t="s">
        <v>54</v>
      </c>
      <c r="G87" s="154" t="s">
        <v>139</v>
      </c>
      <c r="H87" s="154" t="s">
        <v>140</v>
      </c>
      <c r="I87" s="154" t="s">
        <v>141</v>
      </c>
      <c r="J87" s="154" t="s">
        <v>125</v>
      </c>
      <c r="K87" s="155" t="s">
        <v>142</v>
      </c>
      <c r="L87" s="156"/>
      <c r="M87" s="68" t="s">
        <v>19</v>
      </c>
      <c r="N87" s="69" t="s">
        <v>42</v>
      </c>
      <c r="O87" s="69" t="s">
        <v>143</v>
      </c>
      <c r="P87" s="69" t="s">
        <v>144</v>
      </c>
      <c r="Q87" s="69" t="s">
        <v>145</v>
      </c>
      <c r="R87" s="69" t="s">
        <v>146</v>
      </c>
      <c r="S87" s="69" t="s">
        <v>147</v>
      </c>
      <c r="T87" s="70" t="s">
        <v>148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149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71</v>
      </c>
      <c r="AU88" s="17" t="s">
        <v>126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71</v>
      </c>
      <c r="E89" s="165" t="s">
        <v>578</v>
      </c>
      <c r="F89" s="165" t="s">
        <v>579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P90+P103</f>
        <v>0</v>
      </c>
      <c r="Q89" s="170"/>
      <c r="R89" s="171">
        <f>R90+R103</f>
        <v>0</v>
      </c>
      <c r="S89" s="170"/>
      <c r="T89" s="172">
        <f>T90+T103</f>
        <v>0</v>
      </c>
      <c r="AR89" s="173" t="s">
        <v>185</v>
      </c>
      <c r="AT89" s="174" t="s">
        <v>71</v>
      </c>
      <c r="AU89" s="174" t="s">
        <v>72</v>
      </c>
      <c r="AY89" s="173" t="s">
        <v>152</v>
      </c>
      <c r="BK89" s="175">
        <f>BK90+BK103</f>
        <v>0</v>
      </c>
    </row>
    <row r="90" spans="1:65" s="12" customFormat="1" ht="22.9" customHeight="1">
      <c r="B90" s="162"/>
      <c r="C90" s="163"/>
      <c r="D90" s="164" t="s">
        <v>71</v>
      </c>
      <c r="E90" s="176" t="s">
        <v>580</v>
      </c>
      <c r="F90" s="176" t="s">
        <v>581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SUM(P91:P102)</f>
        <v>0</v>
      </c>
      <c r="Q90" s="170"/>
      <c r="R90" s="171">
        <f>SUM(R91:R102)</f>
        <v>0</v>
      </c>
      <c r="S90" s="170"/>
      <c r="T90" s="172">
        <f>SUM(T91:T102)</f>
        <v>0</v>
      </c>
      <c r="AR90" s="173" t="s">
        <v>185</v>
      </c>
      <c r="AT90" s="174" t="s">
        <v>71</v>
      </c>
      <c r="AU90" s="174" t="s">
        <v>79</v>
      </c>
      <c r="AY90" s="173" t="s">
        <v>152</v>
      </c>
      <c r="BK90" s="175">
        <f>SUM(BK91:BK102)</f>
        <v>0</v>
      </c>
    </row>
    <row r="91" spans="1:65" s="2" customFormat="1" ht="16.5" customHeight="1">
      <c r="A91" s="34"/>
      <c r="B91" s="35"/>
      <c r="C91" s="178" t="s">
        <v>79</v>
      </c>
      <c r="D91" s="178" t="s">
        <v>154</v>
      </c>
      <c r="E91" s="179" t="s">
        <v>582</v>
      </c>
      <c r="F91" s="180" t="s">
        <v>583</v>
      </c>
      <c r="G91" s="181" t="s">
        <v>584</v>
      </c>
      <c r="H91" s="182">
        <v>1</v>
      </c>
      <c r="I91" s="183"/>
      <c r="J91" s="184">
        <f>ROUND(I91*H91,2)</f>
        <v>0</v>
      </c>
      <c r="K91" s="180" t="s">
        <v>158</v>
      </c>
      <c r="L91" s="39"/>
      <c r="M91" s="185" t="s">
        <v>19</v>
      </c>
      <c r="N91" s="186" t="s">
        <v>43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585</v>
      </c>
      <c r="AT91" s="189" t="s">
        <v>154</v>
      </c>
      <c r="AU91" s="189" t="s">
        <v>81</v>
      </c>
      <c r="AY91" s="17" t="s">
        <v>152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79</v>
      </c>
      <c r="BK91" s="190">
        <f>ROUND(I91*H91,2)</f>
        <v>0</v>
      </c>
      <c r="BL91" s="17" t="s">
        <v>585</v>
      </c>
      <c r="BM91" s="189" t="s">
        <v>586</v>
      </c>
    </row>
    <row r="92" spans="1:65" s="2" customFormat="1" ht="11.25">
      <c r="A92" s="34"/>
      <c r="B92" s="35"/>
      <c r="C92" s="36"/>
      <c r="D92" s="191" t="s">
        <v>161</v>
      </c>
      <c r="E92" s="36"/>
      <c r="F92" s="192" t="s">
        <v>583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161</v>
      </c>
      <c r="AU92" s="17" t="s">
        <v>81</v>
      </c>
    </row>
    <row r="93" spans="1:65" s="2" customFormat="1" ht="16.5" customHeight="1">
      <c r="A93" s="34"/>
      <c r="B93" s="35"/>
      <c r="C93" s="178" t="s">
        <v>81</v>
      </c>
      <c r="D93" s="178" t="s">
        <v>154</v>
      </c>
      <c r="E93" s="179" t="s">
        <v>599</v>
      </c>
      <c r="F93" s="180" t="s">
        <v>600</v>
      </c>
      <c r="G93" s="181" t="s">
        <v>584</v>
      </c>
      <c r="H93" s="182">
        <v>1</v>
      </c>
      <c r="I93" s="183"/>
      <c r="J93" s="184">
        <f>ROUND(I93*H93,2)</f>
        <v>0</v>
      </c>
      <c r="K93" s="180" t="s">
        <v>158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585</v>
      </c>
      <c r="AT93" s="189" t="s">
        <v>154</v>
      </c>
      <c r="AU93" s="189" t="s">
        <v>81</v>
      </c>
      <c r="AY93" s="17" t="s">
        <v>152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585</v>
      </c>
      <c r="BM93" s="189" t="s">
        <v>941</v>
      </c>
    </row>
    <row r="94" spans="1:65" s="2" customFormat="1" ht="11.25">
      <c r="A94" s="34"/>
      <c r="B94" s="35"/>
      <c r="C94" s="36"/>
      <c r="D94" s="191" t="s">
        <v>161</v>
      </c>
      <c r="E94" s="36"/>
      <c r="F94" s="192" t="s">
        <v>600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161</v>
      </c>
      <c r="AU94" s="17" t="s">
        <v>81</v>
      </c>
    </row>
    <row r="95" spans="1:65" s="2" customFormat="1" ht="16.5" customHeight="1">
      <c r="A95" s="34"/>
      <c r="B95" s="35"/>
      <c r="C95" s="178" t="s">
        <v>173</v>
      </c>
      <c r="D95" s="178" t="s">
        <v>154</v>
      </c>
      <c r="E95" s="179" t="s">
        <v>587</v>
      </c>
      <c r="F95" s="180" t="s">
        <v>588</v>
      </c>
      <c r="G95" s="181" t="s">
        <v>584</v>
      </c>
      <c r="H95" s="182">
        <v>1</v>
      </c>
      <c r="I95" s="183"/>
      <c r="J95" s="184">
        <f>ROUND(I95*H95,2)</f>
        <v>0</v>
      </c>
      <c r="K95" s="180" t="s">
        <v>158</v>
      </c>
      <c r="L95" s="39"/>
      <c r="M95" s="185" t="s">
        <v>19</v>
      </c>
      <c r="N95" s="186" t="s">
        <v>43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585</v>
      </c>
      <c r="AT95" s="189" t="s">
        <v>154</v>
      </c>
      <c r="AU95" s="189" t="s">
        <v>81</v>
      </c>
      <c r="AY95" s="17" t="s">
        <v>152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585</v>
      </c>
      <c r="BM95" s="189" t="s">
        <v>589</v>
      </c>
    </row>
    <row r="96" spans="1:65" s="2" customFormat="1" ht="11.25">
      <c r="A96" s="34"/>
      <c r="B96" s="35"/>
      <c r="C96" s="36"/>
      <c r="D96" s="191" t="s">
        <v>161</v>
      </c>
      <c r="E96" s="36"/>
      <c r="F96" s="192" t="s">
        <v>588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161</v>
      </c>
      <c r="AU96" s="17" t="s">
        <v>81</v>
      </c>
    </row>
    <row r="97" spans="1:65" s="2" customFormat="1" ht="16.5" customHeight="1">
      <c r="A97" s="34"/>
      <c r="B97" s="35"/>
      <c r="C97" s="178" t="s">
        <v>159</v>
      </c>
      <c r="D97" s="178" t="s">
        <v>154</v>
      </c>
      <c r="E97" s="179" t="s">
        <v>590</v>
      </c>
      <c r="F97" s="180" t="s">
        <v>591</v>
      </c>
      <c r="G97" s="181" t="s">
        <v>584</v>
      </c>
      <c r="H97" s="182">
        <v>1</v>
      </c>
      <c r="I97" s="183"/>
      <c r="J97" s="184">
        <f>ROUND(I97*H97,2)</f>
        <v>0</v>
      </c>
      <c r="K97" s="180" t="s">
        <v>158</v>
      </c>
      <c r="L97" s="39"/>
      <c r="M97" s="185" t="s">
        <v>19</v>
      </c>
      <c r="N97" s="186" t="s">
        <v>43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585</v>
      </c>
      <c r="AT97" s="189" t="s">
        <v>154</v>
      </c>
      <c r="AU97" s="189" t="s">
        <v>81</v>
      </c>
      <c r="AY97" s="17" t="s">
        <v>152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585</v>
      </c>
      <c r="BM97" s="189" t="s">
        <v>592</v>
      </c>
    </row>
    <row r="98" spans="1:65" s="2" customFormat="1" ht="11.25">
      <c r="A98" s="34"/>
      <c r="B98" s="35"/>
      <c r="C98" s="36"/>
      <c r="D98" s="191" t="s">
        <v>161</v>
      </c>
      <c r="E98" s="36"/>
      <c r="F98" s="192" t="s">
        <v>591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161</v>
      </c>
      <c r="AU98" s="17" t="s">
        <v>81</v>
      </c>
    </row>
    <row r="99" spans="1:65" s="2" customFormat="1" ht="16.5" customHeight="1">
      <c r="A99" s="34"/>
      <c r="B99" s="35"/>
      <c r="C99" s="178" t="s">
        <v>185</v>
      </c>
      <c r="D99" s="178" t="s">
        <v>154</v>
      </c>
      <c r="E99" s="179" t="s">
        <v>593</v>
      </c>
      <c r="F99" s="180" t="s">
        <v>594</v>
      </c>
      <c r="G99" s="181" t="s">
        <v>584</v>
      </c>
      <c r="H99" s="182">
        <v>1</v>
      </c>
      <c r="I99" s="183"/>
      <c r="J99" s="184">
        <f>ROUND(I99*H99,2)</f>
        <v>0</v>
      </c>
      <c r="K99" s="180" t="s">
        <v>158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585</v>
      </c>
      <c r="AT99" s="189" t="s">
        <v>154</v>
      </c>
      <c r="AU99" s="189" t="s">
        <v>81</v>
      </c>
      <c r="AY99" s="17" t="s">
        <v>152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585</v>
      </c>
      <c r="BM99" s="189" t="s">
        <v>595</v>
      </c>
    </row>
    <row r="100" spans="1:65" s="2" customFormat="1" ht="11.25">
      <c r="A100" s="34"/>
      <c r="B100" s="35"/>
      <c r="C100" s="36"/>
      <c r="D100" s="191" t="s">
        <v>161</v>
      </c>
      <c r="E100" s="36"/>
      <c r="F100" s="192" t="s">
        <v>594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81</v>
      </c>
    </row>
    <row r="101" spans="1:65" s="2" customFormat="1" ht="16.5" customHeight="1">
      <c r="A101" s="34"/>
      <c r="B101" s="35"/>
      <c r="C101" s="178" t="s">
        <v>191</v>
      </c>
      <c r="D101" s="178" t="s">
        <v>154</v>
      </c>
      <c r="E101" s="179" t="s">
        <v>596</v>
      </c>
      <c r="F101" s="180" t="s">
        <v>597</v>
      </c>
      <c r="G101" s="181" t="s">
        <v>584</v>
      </c>
      <c r="H101" s="182">
        <v>1</v>
      </c>
      <c r="I101" s="183"/>
      <c r="J101" s="184">
        <f>ROUND(I101*H101,2)</f>
        <v>0</v>
      </c>
      <c r="K101" s="180" t="s">
        <v>158</v>
      </c>
      <c r="L101" s="39"/>
      <c r="M101" s="185" t="s">
        <v>19</v>
      </c>
      <c r="N101" s="186" t="s">
        <v>43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585</v>
      </c>
      <c r="AT101" s="189" t="s">
        <v>154</v>
      </c>
      <c r="AU101" s="189" t="s">
        <v>81</v>
      </c>
      <c r="AY101" s="17" t="s">
        <v>152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585</v>
      </c>
      <c r="BM101" s="189" t="s">
        <v>598</v>
      </c>
    </row>
    <row r="102" spans="1:65" s="2" customFormat="1" ht="11.25">
      <c r="A102" s="34"/>
      <c r="B102" s="35"/>
      <c r="C102" s="36"/>
      <c r="D102" s="191" t="s">
        <v>161</v>
      </c>
      <c r="E102" s="36"/>
      <c r="F102" s="192" t="s">
        <v>597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81</v>
      </c>
    </row>
    <row r="103" spans="1:65" s="12" customFormat="1" ht="22.9" customHeight="1">
      <c r="B103" s="162"/>
      <c r="C103" s="163"/>
      <c r="D103" s="164" t="s">
        <v>71</v>
      </c>
      <c r="E103" s="176" t="s">
        <v>603</v>
      </c>
      <c r="F103" s="176" t="s">
        <v>604</v>
      </c>
      <c r="G103" s="163"/>
      <c r="H103" s="163"/>
      <c r="I103" s="166"/>
      <c r="J103" s="177">
        <f>BK103</f>
        <v>0</v>
      </c>
      <c r="K103" s="163"/>
      <c r="L103" s="168"/>
      <c r="M103" s="169"/>
      <c r="N103" s="170"/>
      <c r="O103" s="170"/>
      <c r="P103" s="171">
        <f>SUM(P104:P109)</f>
        <v>0</v>
      </c>
      <c r="Q103" s="170"/>
      <c r="R103" s="171">
        <f>SUM(R104:R109)</f>
        <v>0</v>
      </c>
      <c r="S103" s="170"/>
      <c r="T103" s="172">
        <f>SUM(T104:T109)</f>
        <v>0</v>
      </c>
      <c r="AR103" s="173" t="s">
        <v>185</v>
      </c>
      <c r="AT103" s="174" t="s">
        <v>71</v>
      </c>
      <c r="AU103" s="174" t="s">
        <v>79</v>
      </c>
      <c r="AY103" s="173" t="s">
        <v>152</v>
      </c>
      <c r="BK103" s="175">
        <f>SUM(BK104:BK109)</f>
        <v>0</v>
      </c>
    </row>
    <row r="104" spans="1:65" s="2" customFormat="1" ht="16.5" customHeight="1">
      <c r="A104" s="34"/>
      <c r="B104" s="35"/>
      <c r="C104" s="178" t="s">
        <v>197</v>
      </c>
      <c r="D104" s="178" t="s">
        <v>154</v>
      </c>
      <c r="E104" s="179" t="s">
        <v>609</v>
      </c>
      <c r="F104" s="180" t="s">
        <v>610</v>
      </c>
      <c r="G104" s="181" t="s">
        <v>584</v>
      </c>
      <c r="H104" s="182">
        <v>1</v>
      </c>
      <c r="I104" s="183"/>
      <c r="J104" s="184">
        <f>ROUND(I104*H104,2)</f>
        <v>0</v>
      </c>
      <c r="K104" s="180" t="s">
        <v>158</v>
      </c>
      <c r="L104" s="39"/>
      <c r="M104" s="185" t="s">
        <v>19</v>
      </c>
      <c r="N104" s="186" t="s">
        <v>43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585</v>
      </c>
      <c r="AT104" s="189" t="s">
        <v>154</v>
      </c>
      <c r="AU104" s="189" t="s">
        <v>81</v>
      </c>
      <c r="AY104" s="17" t="s">
        <v>152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585</v>
      </c>
      <c r="BM104" s="189" t="s">
        <v>611</v>
      </c>
    </row>
    <row r="105" spans="1:65" s="2" customFormat="1" ht="11.25">
      <c r="A105" s="34"/>
      <c r="B105" s="35"/>
      <c r="C105" s="36"/>
      <c r="D105" s="191" t="s">
        <v>161</v>
      </c>
      <c r="E105" s="36"/>
      <c r="F105" s="192" t="s">
        <v>610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161</v>
      </c>
      <c r="AU105" s="17" t="s">
        <v>81</v>
      </c>
    </row>
    <row r="106" spans="1:65" s="2" customFormat="1" ht="16.5" customHeight="1">
      <c r="A106" s="34"/>
      <c r="B106" s="35"/>
      <c r="C106" s="178" t="s">
        <v>204</v>
      </c>
      <c r="D106" s="178" t="s">
        <v>154</v>
      </c>
      <c r="E106" s="179" t="s">
        <v>612</v>
      </c>
      <c r="F106" s="180" t="s">
        <v>613</v>
      </c>
      <c r="G106" s="181" t="s">
        <v>584</v>
      </c>
      <c r="H106" s="182">
        <v>1</v>
      </c>
      <c r="I106" s="183"/>
      <c r="J106" s="184">
        <f>ROUND(I106*H106,2)</f>
        <v>0</v>
      </c>
      <c r="K106" s="180" t="s">
        <v>158</v>
      </c>
      <c r="L106" s="39"/>
      <c r="M106" s="185" t="s">
        <v>19</v>
      </c>
      <c r="N106" s="186" t="s">
        <v>43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585</v>
      </c>
      <c r="AT106" s="189" t="s">
        <v>154</v>
      </c>
      <c r="AU106" s="189" t="s">
        <v>81</v>
      </c>
      <c r="AY106" s="17" t="s">
        <v>152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585</v>
      </c>
      <c r="BM106" s="189" t="s">
        <v>614</v>
      </c>
    </row>
    <row r="107" spans="1:65" s="2" customFormat="1" ht="11.25">
      <c r="A107" s="34"/>
      <c r="B107" s="35"/>
      <c r="C107" s="36"/>
      <c r="D107" s="191" t="s">
        <v>161</v>
      </c>
      <c r="E107" s="36"/>
      <c r="F107" s="192" t="s">
        <v>613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161</v>
      </c>
      <c r="AU107" s="17" t="s">
        <v>81</v>
      </c>
    </row>
    <row r="108" spans="1:65" s="2" customFormat="1" ht="16.5" customHeight="1">
      <c r="A108" s="34"/>
      <c r="B108" s="35"/>
      <c r="C108" s="178" t="s">
        <v>209</v>
      </c>
      <c r="D108" s="178" t="s">
        <v>154</v>
      </c>
      <c r="E108" s="179" t="s">
        <v>615</v>
      </c>
      <c r="F108" s="180" t="s">
        <v>616</v>
      </c>
      <c r="G108" s="181" t="s">
        <v>584</v>
      </c>
      <c r="H108" s="182">
        <v>1</v>
      </c>
      <c r="I108" s="183"/>
      <c r="J108" s="184">
        <f>ROUND(I108*H108,2)</f>
        <v>0</v>
      </c>
      <c r="K108" s="180" t="s">
        <v>158</v>
      </c>
      <c r="L108" s="39"/>
      <c r="M108" s="185" t="s">
        <v>19</v>
      </c>
      <c r="N108" s="186" t="s">
        <v>43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585</v>
      </c>
      <c r="AT108" s="189" t="s">
        <v>154</v>
      </c>
      <c r="AU108" s="189" t="s">
        <v>81</v>
      </c>
      <c r="AY108" s="17" t="s">
        <v>152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79</v>
      </c>
      <c r="BK108" s="190">
        <f>ROUND(I108*H108,2)</f>
        <v>0</v>
      </c>
      <c r="BL108" s="17" t="s">
        <v>585</v>
      </c>
      <c r="BM108" s="189" t="s">
        <v>617</v>
      </c>
    </row>
    <row r="109" spans="1:65" s="2" customFormat="1" ht="11.25">
      <c r="A109" s="34"/>
      <c r="B109" s="35"/>
      <c r="C109" s="36"/>
      <c r="D109" s="191" t="s">
        <v>161</v>
      </c>
      <c r="E109" s="36"/>
      <c r="F109" s="192" t="s">
        <v>616</v>
      </c>
      <c r="G109" s="36"/>
      <c r="H109" s="36"/>
      <c r="I109" s="193"/>
      <c r="J109" s="36"/>
      <c r="K109" s="36"/>
      <c r="L109" s="39"/>
      <c r="M109" s="229"/>
      <c r="N109" s="230"/>
      <c r="O109" s="231"/>
      <c r="P109" s="231"/>
      <c r="Q109" s="231"/>
      <c r="R109" s="231"/>
      <c r="S109" s="231"/>
      <c r="T109" s="232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81</v>
      </c>
    </row>
    <row r="110" spans="1:65" s="2" customFormat="1" ht="6.95" customHeight="1">
      <c r="A110" s="34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9"/>
      <c r="M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</sheetData>
  <sheetProtection algorithmName="SHA-512" hashValue="E2qUrJsFhAuMMtWwgEnRuU0TEZoHFAwblD5d97u7McE9fEYJC3d6LxFSgD8CBt44eZOSTM3EX8oTfkG+v/VNGA==" saltValue="szink2v0tEGuFWKBP8bv1ku3Ik5WtpWlmNhV5ZNt8sqitvV5VucO9EP2nGnbF7ff8mhvll+E/T+Ns9qjFIPZjA==" spinCount="100000" sheet="1" objects="1" scenarios="1" formatColumns="0" formatRows="0" autoFilter="0"/>
  <autoFilter ref="C87:K10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2"/>
  <sheetViews>
    <sheetView showGridLines="0" topLeftCell="A277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113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117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9" t="str">
        <f>'Rekapitulace zakázky'!K6</f>
        <v>Oprava mostních objektů v úseku Česká Lípa - Jiříkov</v>
      </c>
      <c r="F7" s="360"/>
      <c r="G7" s="360"/>
      <c r="H7" s="360"/>
      <c r="L7" s="20"/>
    </row>
    <row r="8" spans="1:46" s="1" customFormat="1" ht="12" customHeight="1">
      <c r="B8" s="20"/>
      <c r="D8" s="112" t="s">
        <v>118</v>
      </c>
      <c r="L8" s="20"/>
    </row>
    <row r="9" spans="1:46" s="2" customFormat="1" ht="16.5" customHeight="1">
      <c r="A9" s="34"/>
      <c r="B9" s="39"/>
      <c r="C9" s="34"/>
      <c r="D9" s="34"/>
      <c r="E9" s="359" t="s">
        <v>942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120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2" t="s">
        <v>943</v>
      </c>
      <c r="F11" s="361"/>
      <c r="G11" s="361"/>
      <c r="H11" s="361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944</v>
      </c>
      <c r="G14" s="34"/>
      <c r="H14" s="34"/>
      <c r="I14" s="112" t="s">
        <v>23</v>
      </c>
      <c r="J14" s="114" t="str">
        <f>'Rekapitulace zakázky'!AN8</f>
        <v>19. 4. 2021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3" t="str">
        <f>'Rekapitulace zakázky'!E14</f>
        <v>Vyplň údaj</v>
      </c>
      <c r="F20" s="364"/>
      <c r="G20" s="364"/>
      <c r="H20" s="364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5" t="s">
        <v>19</v>
      </c>
      <c r="F29" s="365"/>
      <c r="G29" s="365"/>
      <c r="H29" s="365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ROUND(J91,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ROUND((SUM(BE91:BE281)),  2)</f>
        <v>0</v>
      </c>
      <c r="G35" s="34"/>
      <c r="H35" s="34"/>
      <c r="I35" s="124">
        <v>0.21</v>
      </c>
      <c r="J35" s="123">
        <f>ROUND(((SUM(BE91:BE281))*I35),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ROUND((SUM(BF91:BF281)),  2)</f>
        <v>0</v>
      </c>
      <c r="G36" s="34"/>
      <c r="H36" s="34"/>
      <c r="I36" s="124">
        <v>0.15</v>
      </c>
      <c r="J36" s="123">
        <f>ROUND(((SUM(BF91:BF281))*I36),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ROUND((SUM(BG91:BG281)),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ROUND((SUM(BH91:BH281)),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ROUND((SUM(BI91:BI281)),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6" t="str">
        <f>E7</f>
        <v>Oprava mostních objektů v úseku Česká Lípa - Jiříkov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118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6" t="s">
        <v>942</v>
      </c>
      <c r="F52" s="368"/>
      <c r="G52" s="368"/>
      <c r="H52" s="36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120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0" t="str">
        <f>E11</f>
        <v>2021/04.1 - SO 04 -  M 62,427 stavební část</v>
      </c>
      <c r="F54" s="368"/>
      <c r="G54" s="368"/>
      <c r="H54" s="36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Svor</v>
      </c>
      <c r="G56" s="36"/>
      <c r="H56" s="36"/>
      <c r="I56" s="29" t="s">
        <v>23</v>
      </c>
      <c r="J56" s="59" t="str">
        <f>IF(J14="","",J14)</f>
        <v>19. 4. 2021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s.o.,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J91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J92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128</v>
      </c>
      <c r="E65" s="148"/>
      <c r="F65" s="148"/>
      <c r="G65" s="148"/>
      <c r="H65" s="148"/>
      <c r="I65" s="148"/>
      <c r="J65" s="149">
        <f>J93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129</v>
      </c>
      <c r="E66" s="148"/>
      <c r="F66" s="148"/>
      <c r="G66" s="148"/>
      <c r="H66" s="148"/>
      <c r="I66" s="148"/>
      <c r="J66" s="149">
        <f>J130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132</v>
      </c>
      <c r="E67" s="148"/>
      <c r="F67" s="148"/>
      <c r="G67" s="148"/>
      <c r="H67" s="148"/>
      <c r="I67" s="148"/>
      <c r="J67" s="149">
        <f>J146</f>
        <v>0</v>
      </c>
      <c r="K67" s="97"/>
      <c r="L67" s="150"/>
    </row>
    <row r="68" spans="1:31" s="10" customFormat="1" ht="14.85" customHeight="1">
      <c r="B68" s="146"/>
      <c r="C68" s="97"/>
      <c r="D68" s="147" t="s">
        <v>133</v>
      </c>
      <c r="E68" s="148"/>
      <c r="F68" s="148"/>
      <c r="G68" s="148"/>
      <c r="H68" s="148"/>
      <c r="I68" s="148"/>
      <c r="J68" s="149">
        <f>J256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134</v>
      </c>
      <c r="E69" s="148"/>
      <c r="F69" s="148"/>
      <c r="G69" s="148"/>
      <c r="H69" s="148"/>
      <c r="I69" s="148"/>
      <c r="J69" s="149">
        <f>J274</f>
        <v>0</v>
      </c>
      <c r="K69" s="97"/>
      <c r="L69" s="150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5" customHeight="1">
      <c r="A75" s="34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5" customHeight="1">
      <c r="A76" s="34"/>
      <c r="B76" s="35"/>
      <c r="C76" s="23" t="s">
        <v>137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66" t="str">
        <f>E7</f>
        <v>Oprava mostních objektů v úseku Česká Lípa - Jiříkov</v>
      </c>
      <c r="F79" s="367"/>
      <c r="G79" s="367"/>
      <c r="H79" s="367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" customFormat="1" ht="12" customHeight="1">
      <c r="B80" s="21"/>
      <c r="C80" s="29" t="s">
        <v>118</v>
      </c>
      <c r="D80" s="22"/>
      <c r="E80" s="22"/>
      <c r="F80" s="22"/>
      <c r="G80" s="22"/>
      <c r="H80" s="22"/>
      <c r="I80" s="22"/>
      <c r="J80" s="22"/>
      <c r="K80" s="22"/>
      <c r="L80" s="20"/>
    </row>
    <row r="81" spans="1:65" s="2" customFormat="1" ht="16.5" customHeight="1">
      <c r="A81" s="34"/>
      <c r="B81" s="35"/>
      <c r="C81" s="36"/>
      <c r="D81" s="36"/>
      <c r="E81" s="366" t="s">
        <v>942</v>
      </c>
      <c r="F81" s="368"/>
      <c r="G81" s="368"/>
      <c r="H81" s="368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120</v>
      </c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20" t="str">
        <f>E11</f>
        <v>2021/04.1 - SO 04 -  M 62,427 stavební část</v>
      </c>
      <c r="F83" s="368"/>
      <c r="G83" s="368"/>
      <c r="H83" s="368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F14</f>
        <v>Svor</v>
      </c>
      <c r="G85" s="36"/>
      <c r="H85" s="36"/>
      <c r="I85" s="29" t="s">
        <v>23</v>
      </c>
      <c r="J85" s="59" t="str">
        <f>IF(J14="","",J14)</f>
        <v>19. 4. 2021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25</v>
      </c>
      <c r="D87" s="36"/>
      <c r="E87" s="36"/>
      <c r="F87" s="27" t="str">
        <f>E17</f>
        <v>Správa železnic, s.o., OŘ Hradec Králové</v>
      </c>
      <c r="G87" s="36"/>
      <c r="H87" s="36"/>
      <c r="I87" s="29" t="s">
        <v>33</v>
      </c>
      <c r="J87" s="32" t="str">
        <f>E23</f>
        <v xml:space="preserve"> 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31</v>
      </c>
      <c r="D88" s="36"/>
      <c r="E88" s="36"/>
      <c r="F88" s="27" t="str">
        <f>IF(E20="","",E20)</f>
        <v>Vyplň údaj</v>
      </c>
      <c r="G88" s="36"/>
      <c r="H88" s="36"/>
      <c r="I88" s="29" t="s">
        <v>35</v>
      </c>
      <c r="J88" s="32" t="str">
        <f>E26</f>
        <v xml:space="preserve"> 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51"/>
      <c r="B90" s="152"/>
      <c r="C90" s="153" t="s">
        <v>138</v>
      </c>
      <c r="D90" s="154" t="s">
        <v>57</v>
      </c>
      <c r="E90" s="154" t="s">
        <v>53</v>
      </c>
      <c r="F90" s="154" t="s">
        <v>54</v>
      </c>
      <c r="G90" s="154" t="s">
        <v>139</v>
      </c>
      <c r="H90" s="154" t="s">
        <v>140</v>
      </c>
      <c r="I90" s="154" t="s">
        <v>141</v>
      </c>
      <c r="J90" s="154" t="s">
        <v>125</v>
      </c>
      <c r="K90" s="155" t="s">
        <v>142</v>
      </c>
      <c r="L90" s="156"/>
      <c r="M90" s="68" t="s">
        <v>19</v>
      </c>
      <c r="N90" s="69" t="s">
        <v>42</v>
      </c>
      <c r="O90" s="69" t="s">
        <v>143</v>
      </c>
      <c r="P90" s="69" t="s">
        <v>144</v>
      </c>
      <c r="Q90" s="69" t="s">
        <v>145</v>
      </c>
      <c r="R90" s="69" t="s">
        <v>146</v>
      </c>
      <c r="S90" s="69" t="s">
        <v>147</v>
      </c>
      <c r="T90" s="70" t="s">
        <v>148</v>
      </c>
      <c r="U90" s="151"/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</row>
    <row r="91" spans="1:65" s="2" customFormat="1" ht="22.9" customHeight="1">
      <c r="A91" s="34"/>
      <c r="B91" s="35"/>
      <c r="C91" s="75" t="s">
        <v>149</v>
      </c>
      <c r="D91" s="36"/>
      <c r="E91" s="36"/>
      <c r="F91" s="36"/>
      <c r="G91" s="36"/>
      <c r="H91" s="36"/>
      <c r="I91" s="36"/>
      <c r="J91" s="157">
        <f>BK91</f>
        <v>0</v>
      </c>
      <c r="K91" s="36"/>
      <c r="L91" s="39"/>
      <c r="M91" s="71"/>
      <c r="N91" s="158"/>
      <c r="O91" s="72"/>
      <c r="P91" s="159">
        <f>P92</f>
        <v>0</v>
      </c>
      <c r="Q91" s="72"/>
      <c r="R91" s="159">
        <f>R92</f>
        <v>106.77276599699999</v>
      </c>
      <c r="S91" s="72"/>
      <c r="T91" s="160">
        <f>T92</f>
        <v>78.050199500000005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71</v>
      </c>
      <c r="AU91" s="17" t="s">
        <v>126</v>
      </c>
      <c r="BK91" s="161">
        <f>BK92</f>
        <v>0</v>
      </c>
    </row>
    <row r="92" spans="1:65" s="12" customFormat="1" ht="25.9" customHeight="1">
      <c r="B92" s="162"/>
      <c r="C92" s="163"/>
      <c r="D92" s="164" t="s">
        <v>71</v>
      </c>
      <c r="E92" s="165" t="s">
        <v>150</v>
      </c>
      <c r="F92" s="165" t="s">
        <v>151</v>
      </c>
      <c r="G92" s="163"/>
      <c r="H92" s="163"/>
      <c r="I92" s="166"/>
      <c r="J92" s="167">
        <f>BK92</f>
        <v>0</v>
      </c>
      <c r="K92" s="163"/>
      <c r="L92" s="168"/>
      <c r="M92" s="169"/>
      <c r="N92" s="170"/>
      <c r="O92" s="170"/>
      <c r="P92" s="171">
        <f>P93+P130+P146+P274</f>
        <v>0</v>
      </c>
      <c r="Q92" s="170"/>
      <c r="R92" s="171">
        <f>R93+R130+R146+R274</f>
        <v>106.77276599699999</v>
      </c>
      <c r="S92" s="170"/>
      <c r="T92" s="172">
        <f>T93+T130+T146+T274</f>
        <v>78.050199500000005</v>
      </c>
      <c r="AR92" s="173" t="s">
        <v>79</v>
      </c>
      <c r="AT92" s="174" t="s">
        <v>71</v>
      </c>
      <c r="AU92" s="174" t="s">
        <v>72</v>
      </c>
      <c r="AY92" s="173" t="s">
        <v>152</v>
      </c>
      <c r="BK92" s="175">
        <f>BK93+BK130+BK146+BK274</f>
        <v>0</v>
      </c>
    </row>
    <row r="93" spans="1:65" s="12" customFormat="1" ht="22.9" customHeight="1">
      <c r="B93" s="162"/>
      <c r="C93" s="163"/>
      <c r="D93" s="164" t="s">
        <v>71</v>
      </c>
      <c r="E93" s="176" t="s">
        <v>79</v>
      </c>
      <c r="F93" s="176" t="s">
        <v>153</v>
      </c>
      <c r="G93" s="163"/>
      <c r="H93" s="163"/>
      <c r="I93" s="166"/>
      <c r="J93" s="177">
        <f>BK93</f>
        <v>0</v>
      </c>
      <c r="K93" s="163"/>
      <c r="L93" s="168"/>
      <c r="M93" s="169"/>
      <c r="N93" s="170"/>
      <c r="O93" s="170"/>
      <c r="P93" s="171">
        <f>SUM(P94:P129)</f>
        <v>0</v>
      </c>
      <c r="Q93" s="170"/>
      <c r="R93" s="171">
        <f>SUM(R94:R129)</f>
        <v>1.3981399199999998</v>
      </c>
      <c r="S93" s="170"/>
      <c r="T93" s="172">
        <f>SUM(T94:T129)</f>
        <v>1.36</v>
      </c>
      <c r="AR93" s="173" t="s">
        <v>79</v>
      </c>
      <c r="AT93" s="174" t="s">
        <v>71</v>
      </c>
      <c r="AU93" s="174" t="s">
        <v>79</v>
      </c>
      <c r="AY93" s="173" t="s">
        <v>152</v>
      </c>
      <c r="BK93" s="175">
        <f>SUM(BK94:BK129)</f>
        <v>0</v>
      </c>
    </row>
    <row r="94" spans="1:65" s="2" customFormat="1" ht="33" customHeight="1">
      <c r="A94" s="34"/>
      <c r="B94" s="35"/>
      <c r="C94" s="178" t="s">
        <v>79</v>
      </c>
      <c r="D94" s="178" t="s">
        <v>154</v>
      </c>
      <c r="E94" s="179" t="s">
        <v>155</v>
      </c>
      <c r="F94" s="180" t="s">
        <v>156</v>
      </c>
      <c r="G94" s="181" t="s">
        <v>157</v>
      </c>
      <c r="H94" s="182">
        <v>500</v>
      </c>
      <c r="I94" s="183"/>
      <c r="J94" s="184">
        <f>ROUND(I94*H94,2)</f>
        <v>0</v>
      </c>
      <c r="K94" s="180" t="s">
        <v>158</v>
      </c>
      <c r="L94" s="39"/>
      <c r="M94" s="185" t="s">
        <v>19</v>
      </c>
      <c r="N94" s="186" t="s">
        <v>43</v>
      </c>
      <c r="O94" s="64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159</v>
      </c>
      <c r="AT94" s="189" t="s">
        <v>154</v>
      </c>
      <c r="AU94" s="189" t="s">
        <v>81</v>
      </c>
      <c r="AY94" s="17" t="s">
        <v>152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79</v>
      </c>
      <c r="BK94" s="190">
        <f>ROUND(I94*H94,2)</f>
        <v>0</v>
      </c>
      <c r="BL94" s="17" t="s">
        <v>159</v>
      </c>
      <c r="BM94" s="189" t="s">
        <v>945</v>
      </c>
    </row>
    <row r="95" spans="1:65" s="2" customFormat="1" ht="29.25">
      <c r="A95" s="34"/>
      <c r="B95" s="35"/>
      <c r="C95" s="36"/>
      <c r="D95" s="191" t="s">
        <v>161</v>
      </c>
      <c r="E95" s="36"/>
      <c r="F95" s="192" t="s">
        <v>162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161</v>
      </c>
      <c r="AU95" s="17" t="s">
        <v>81</v>
      </c>
    </row>
    <row r="96" spans="1:65" s="13" customFormat="1" ht="11.25">
      <c r="B96" s="197"/>
      <c r="C96" s="198"/>
      <c r="D96" s="191" t="s">
        <v>165</v>
      </c>
      <c r="E96" s="199" t="s">
        <v>19</v>
      </c>
      <c r="F96" s="200" t="s">
        <v>946</v>
      </c>
      <c r="G96" s="198"/>
      <c r="H96" s="201">
        <v>500</v>
      </c>
      <c r="I96" s="202"/>
      <c r="J96" s="198"/>
      <c r="K96" s="198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165</v>
      </c>
      <c r="AU96" s="207" t="s">
        <v>81</v>
      </c>
      <c r="AV96" s="13" t="s">
        <v>81</v>
      </c>
      <c r="AW96" s="13" t="s">
        <v>34</v>
      </c>
      <c r="AX96" s="13" t="s">
        <v>79</v>
      </c>
      <c r="AY96" s="207" t="s">
        <v>152</v>
      </c>
    </row>
    <row r="97" spans="1:65" s="2" customFormat="1" ht="16.5" customHeight="1">
      <c r="A97" s="34"/>
      <c r="B97" s="35"/>
      <c r="C97" s="178" t="s">
        <v>81</v>
      </c>
      <c r="D97" s="178" t="s">
        <v>154</v>
      </c>
      <c r="E97" s="179" t="s">
        <v>169</v>
      </c>
      <c r="F97" s="180" t="s">
        <v>170</v>
      </c>
      <c r="G97" s="181" t="s">
        <v>157</v>
      </c>
      <c r="H97" s="182">
        <v>500</v>
      </c>
      <c r="I97" s="183"/>
      <c r="J97" s="184">
        <f>ROUND(I97*H97,2)</f>
        <v>0</v>
      </c>
      <c r="K97" s="180" t="s">
        <v>158</v>
      </c>
      <c r="L97" s="39"/>
      <c r="M97" s="185" t="s">
        <v>19</v>
      </c>
      <c r="N97" s="186" t="s">
        <v>43</v>
      </c>
      <c r="O97" s="64"/>
      <c r="P97" s="187">
        <f>O97*H97</f>
        <v>0</v>
      </c>
      <c r="Q97" s="187">
        <v>9.0000000000000006E-5</v>
      </c>
      <c r="R97" s="187">
        <f>Q97*H97</f>
        <v>4.5000000000000005E-2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159</v>
      </c>
      <c r="AT97" s="189" t="s">
        <v>154</v>
      </c>
      <c r="AU97" s="189" t="s">
        <v>81</v>
      </c>
      <c r="AY97" s="17" t="s">
        <v>152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159</v>
      </c>
      <c r="BM97" s="189" t="s">
        <v>947</v>
      </c>
    </row>
    <row r="98" spans="1:65" s="2" customFormat="1" ht="19.5">
      <c r="A98" s="34"/>
      <c r="B98" s="35"/>
      <c r="C98" s="36"/>
      <c r="D98" s="191" t="s">
        <v>161</v>
      </c>
      <c r="E98" s="36"/>
      <c r="F98" s="192" t="s">
        <v>172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161</v>
      </c>
      <c r="AU98" s="17" t="s">
        <v>81</v>
      </c>
    </row>
    <row r="99" spans="1:65" s="2" customFormat="1" ht="24">
      <c r="A99" s="34"/>
      <c r="B99" s="35"/>
      <c r="C99" s="178" t="s">
        <v>173</v>
      </c>
      <c r="D99" s="178" t="s">
        <v>154</v>
      </c>
      <c r="E99" s="179" t="s">
        <v>630</v>
      </c>
      <c r="F99" s="180" t="s">
        <v>631</v>
      </c>
      <c r="G99" s="181" t="s">
        <v>176</v>
      </c>
      <c r="H99" s="182">
        <v>2</v>
      </c>
      <c r="I99" s="183"/>
      <c r="J99" s="184">
        <f>ROUND(I99*H99,2)</f>
        <v>0</v>
      </c>
      <c r="K99" s="180" t="s">
        <v>158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159</v>
      </c>
      <c r="AT99" s="189" t="s">
        <v>154</v>
      </c>
      <c r="AU99" s="189" t="s">
        <v>81</v>
      </c>
      <c r="AY99" s="17" t="s">
        <v>152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159</v>
      </c>
      <c r="BM99" s="189" t="s">
        <v>948</v>
      </c>
    </row>
    <row r="100" spans="1:65" s="2" customFormat="1" ht="19.5">
      <c r="A100" s="34"/>
      <c r="B100" s="35"/>
      <c r="C100" s="36"/>
      <c r="D100" s="191" t="s">
        <v>161</v>
      </c>
      <c r="E100" s="36"/>
      <c r="F100" s="192" t="s">
        <v>633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81</v>
      </c>
    </row>
    <row r="101" spans="1:65" s="2" customFormat="1" ht="19.5">
      <c r="A101" s="34"/>
      <c r="B101" s="35"/>
      <c r="C101" s="36"/>
      <c r="D101" s="191" t="s">
        <v>163</v>
      </c>
      <c r="E101" s="36"/>
      <c r="F101" s="196" t="s">
        <v>949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163</v>
      </c>
      <c r="AU101" s="17" t="s">
        <v>81</v>
      </c>
    </row>
    <row r="102" spans="1:65" s="2" customFormat="1" ht="24">
      <c r="A102" s="34"/>
      <c r="B102" s="35"/>
      <c r="C102" s="178" t="s">
        <v>159</v>
      </c>
      <c r="D102" s="178" t="s">
        <v>154</v>
      </c>
      <c r="E102" s="179" t="s">
        <v>950</v>
      </c>
      <c r="F102" s="180" t="s">
        <v>951</v>
      </c>
      <c r="G102" s="181" t="s">
        <v>176</v>
      </c>
      <c r="H102" s="182">
        <v>2</v>
      </c>
      <c r="I102" s="183"/>
      <c r="J102" s="184">
        <f>ROUND(I102*H102,2)</f>
        <v>0</v>
      </c>
      <c r="K102" s="180" t="s">
        <v>158</v>
      </c>
      <c r="L102" s="39"/>
      <c r="M102" s="185" t="s">
        <v>19</v>
      </c>
      <c r="N102" s="186" t="s">
        <v>43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159</v>
      </c>
      <c r="AT102" s="189" t="s">
        <v>154</v>
      </c>
      <c r="AU102" s="189" t="s">
        <v>81</v>
      </c>
      <c r="AY102" s="17" t="s">
        <v>152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159</v>
      </c>
      <c r="BM102" s="189" t="s">
        <v>952</v>
      </c>
    </row>
    <row r="103" spans="1:65" s="2" customFormat="1" ht="19.5">
      <c r="A103" s="34"/>
      <c r="B103" s="35"/>
      <c r="C103" s="36"/>
      <c r="D103" s="191" t="s">
        <v>161</v>
      </c>
      <c r="E103" s="36"/>
      <c r="F103" s="192" t="s">
        <v>953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161</v>
      </c>
      <c r="AU103" s="17" t="s">
        <v>81</v>
      </c>
    </row>
    <row r="104" spans="1:65" s="2" customFormat="1" ht="19.5">
      <c r="A104" s="34"/>
      <c r="B104" s="35"/>
      <c r="C104" s="36"/>
      <c r="D104" s="191" t="s">
        <v>163</v>
      </c>
      <c r="E104" s="36"/>
      <c r="F104" s="196" t="s">
        <v>949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163</v>
      </c>
      <c r="AU104" s="17" t="s">
        <v>81</v>
      </c>
    </row>
    <row r="105" spans="1:65" s="2" customFormat="1" ht="24">
      <c r="A105" s="34"/>
      <c r="B105" s="35"/>
      <c r="C105" s="178" t="s">
        <v>185</v>
      </c>
      <c r="D105" s="178" t="s">
        <v>154</v>
      </c>
      <c r="E105" s="179" t="s">
        <v>954</v>
      </c>
      <c r="F105" s="180" t="s">
        <v>955</v>
      </c>
      <c r="G105" s="181" t="s">
        <v>176</v>
      </c>
      <c r="H105" s="182">
        <v>2</v>
      </c>
      <c r="I105" s="183"/>
      <c r="J105" s="184">
        <f>ROUND(I105*H105,2)</f>
        <v>0</v>
      </c>
      <c r="K105" s="180" t="s">
        <v>158</v>
      </c>
      <c r="L105" s="39"/>
      <c r="M105" s="185" t="s">
        <v>19</v>
      </c>
      <c r="N105" s="186" t="s">
        <v>43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159</v>
      </c>
      <c r="AT105" s="189" t="s">
        <v>154</v>
      </c>
      <c r="AU105" s="189" t="s">
        <v>81</v>
      </c>
      <c r="AY105" s="17" t="s">
        <v>152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159</v>
      </c>
      <c r="BM105" s="189" t="s">
        <v>956</v>
      </c>
    </row>
    <row r="106" spans="1:65" s="2" customFormat="1" ht="19.5">
      <c r="A106" s="34"/>
      <c r="B106" s="35"/>
      <c r="C106" s="36"/>
      <c r="D106" s="191" t="s">
        <v>161</v>
      </c>
      <c r="E106" s="36"/>
      <c r="F106" s="192" t="s">
        <v>957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161</v>
      </c>
      <c r="AU106" s="17" t="s">
        <v>81</v>
      </c>
    </row>
    <row r="107" spans="1:65" s="2" customFormat="1" ht="19.5">
      <c r="A107" s="34"/>
      <c r="B107" s="35"/>
      <c r="C107" s="36"/>
      <c r="D107" s="191" t="s">
        <v>163</v>
      </c>
      <c r="E107" s="36"/>
      <c r="F107" s="196" t="s">
        <v>949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163</v>
      </c>
      <c r="AU107" s="17" t="s">
        <v>81</v>
      </c>
    </row>
    <row r="108" spans="1:65" s="2" customFormat="1" ht="24">
      <c r="A108" s="34"/>
      <c r="B108" s="35"/>
      <c r="C108" s="178" t="s">
        <v>191</v>
      </c>
      <c r="D108" s="178" t="s">
        <v>154</v>
      </c>
      <c r="E108" s="179" t="s">
        <v>174</v>
      </c>
      <c r="F108" s="180" t="s">
        <v>175</v>
      </c>
      <c r="G108" s="181" t="s">
        <v>176</v>
      </c>
      <c r="H108" s="182">
        <v>20</v>
      </c>
      <c r="I108" s="183"/>
      <c r="J108" s="184">
        <f>ROUND(I108*H108,2)</f>
        <v>0</v>
      </c>
      <c r="K108" s="180" t="s">
        <v>158</v>
      </c>
      <c r="L108" s="39"/>
      <c r="M108" s="185" t="s">
        <v>19</v>
      </c>
      <c r="N108" s="186" t="s">
        <v>43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159</v>
      </c>
      <c r="AT108" s="189" t="s">
        <v>154</v>
      </c>
      <c r="AU108" s="189" t="s">
        <v>81</v>
      </c>
      <c r="AY108" s="17" t="s">
        <v>152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79</v>
      </c>
      <c r="BK108" s="190">
        <f>ROUND(I108*H108,2)</f>
        <v>0</v>
      </c>
      <c r="BL108" s="17" t="s">
        <v>159</v>
      </c>
      <c r="BM108" s="189" t="s">
        <v>177</v>
      </c>
    </row>
    <row r="109" spans="1:65" s="2" customFormat="1" ht="19.5">
      <c r="A109" s="34"/>
      <c r="B109" s="35"/>
      <c r="C109" s="36"/>
      <c r="D109" s="191" t="s">
        <v>161</v>
      </c>
      <c r="E109" s="36"/>
      <c r="F109" s="192" t="s">
        <v>178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81</v>
      </c>
    </row>
    <row r="110" spans="1:65" s="2" customFormat="1" ht="19.5">
      <c r="A110" s="34"/>
      <c r="B110" s="35"/>
      <c r="C110" s="36"/>
      <c r="D110" s="191" t="s">
        <v>163</v>
      </c>
      <c r="E110" s="36"/>
      <c r="F110" s="196" t="s">
        <v>807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163</v>
      </c>
      <c r="AU110" s="17" t="s">
        <v>81</v>
      </c>
    </row>
    <row r="111" spans="1:65" s="2" customFormat="1" ht="24">
      <c r="A111" s="34"/>
      <c r="B111" s="35"/>
      <c r="C111" s="178" t="s">
        <v>197</v>
      </c>
      <c r="D111" s="178" t="s">
        <v>154</v>
      </c>
      <c r="E111" s="179" t="s">
        <v>958</v>
      </c>
      <c r="F111" s="180" t="s">
        <v>959</v>
      </c>
      <c r="G111" s="181" t="s">
        <v>176</v>
      </c>
      <c r="H111" s="182">
        <v>6</v>
      </c>
      <c r="I111" s="183"/>
      <c r="J111" s="184">
        <f>ROUND(I111*H111,2)</f>
        <v>0</v>
      </c>
      <c r="K111" s="180" t="s">
        <v>158</v>
      </c>
      <c r="L111" s="39"/>
      <c r="M111" s="185" t="s">
        <v>19</v>
      </c>
      <c r="N111" s="186" t="s">
        <v>43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159</v>
      </c>
      <c r="AT111" s="189" t="s">
        <v>154</v>
      </c>
      <c r="AU111" s="189" t="s">
        <v>81</v>
      </c>
      <c r="AY111" s="17" t="s">
        <v>152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79</v>
      </c>
      <c r="BK111" s="190">
        <f>ROUND(I111*H111,2)</f>
        <v>0</v>
      </c>
      <c r="BL111" s="17" t="s">
        <v>159</v>
      </c>
      <c r="BM111" s="189" t="s">
        <v>960</v>
      </c>
    </row>
    <row r="112" spans="1:65" s="2" customFormat="1" ht="19.5">
      <c r="A112" s="34"/>
      <c r="B112" s="35"/>
      <c r="C112" s="36"/>
      <c r="D112" s="191" t="s">
        <v>161</v>
      </c>
      <c r="E112" s="36"/>
      <c r="F112" s="192" t="s">
        <v>961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81</v>
      </c>
    </row>
    <row r="113" spans="1:65" s="2" customFormat="1" ht="19.5">
      <c r="A113" s="34"/>
      <c r="B113" s="35"/>
      <c r="C113" s="36"/>
      <c r="D113" s="191" t="s">
        <v>163</v>
      </c>
      <c r="E113" s="36"/>
      <c r="F113" s="196" t="s">
        <v>962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163</v>
      </c>
      <c r="AU113" s="17" t="s">
        <v>81</v>
      </c>
    </row>
    <row r="114" spans="1:65" s="2" customFormat="1" ht="16.5" customHeight="1">
      <c r="A114" s="34"/>
      <c r="B114" s="35"/>
      <c r="C114" s="178" t="s">
        <v>204</v>
      </c>
      <c r="D114" s="178" t="s">
        <v>154</v>
      </c>
      <c r="E114" s="179" t="s">
        <v>634</v>
      </c>
      <c r="F114" s="180" t="s">
        <v>635</v>
      </c>
      <c r="G114" s="181" t="s">
        <v>182</v>
      </c>
      <c r="H114" s="182">
        <v>50</v>
      </c>
      <c r="I114" s="183"/>
      <c r="J114" s="184">
        <f>ROUND(I114*H114,2)</f>
        <v>0</v>
      </c>
      <c r="K114" s="180" t="s">
        <v>158</v>
      </c>
      <c r="L114" s="39"/>
      <c r="M114" s="185" t="s">
        <v>19</v>
      </c>
      <c r="N114" s="186" t="s">
        <v>43</v>
      </c>
      <c r="O114" s="64"/>
      <c r="P114" s="187">
        <f>O114*H114</f>
        <v>0</v>
      </c>
      <c r="Q114" s="187">
        <v>2.6981213399999999E-2</v>
      </c>
      <c r="R114" s="187">
        <f>Q114*H114</f>
        <v>1.3490606699999999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159</v>
      </c>
      <c r="AT114" s="189" t="s">
        <v>154</v>
      </c>
      <c r="AU114" s="189" t="s">
        <v>81</v>
      </c>
      <c r="AY114" s="17" t="s">
        <v>152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79</v>
      </c>
      <c r="BK114" s="190">
        <f>ROUND(I114*H114,2)</f>
        <v>0</v>
      </c>
      <c r="BL114" s="17" t="s">
        <v>159</v>
      </c>
      <c r="BM114" s="189" t="s">
        <v>963</v>
      </c>
    </row>
    <row r="115" spans="1:65" s="2" customFormat="1" ht="11.25">
      <c r="A115" s="34"/>
      <c r="B115" s="35"/>
      <c r="C115" s="36"/>
      <c r="D115" s="191" t="s">
        <v>161</v>
      </c>
      <c r="E115" s="36"/>
      <c r="F115" s="192" t="s">
        <v>637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161</v>
      </c>
      <c r="AU115" s="17" t="s">
        <v>81</v>
      </c>
    </row>
    <row r="116" spans="1:65" s="2" customFormat="1" ht="24">
      <c r="A116" s="34"/>
      <c r="B116" s="35"/>
      <c r="C116" s="178" t="s">
        <v>209</v>
      </c>
      <c r="D116" s="178" t="s">
        <v>154</v>
      </c>
      <c r="E116" s="179" t="s">
        <v>186</v>
      </c>
      <c r="F116" s="180" t="s">
        <v>187</v>
      </c>
      <c r="G116" s="181" t="s">
        <v>188</v>
      </c>
      <c r="H116" s="182">
        <v>100</v>
      </c>
      <c r="I116" s="183"/>
      <c r="J116" s="184">
        <f>ROUND(I116*H116,2)</f>
        <v>0</v>
      </c>
      <c r="K116" s="180" t="s">
        <v>158</v>
      </c>
      <c r="L116" s="39"/>
      <c r="M116" s="185" t="s">
        <v>19</v>
      </c>
      <c r="N116" s="186" t="s">
        <v>43</v>
      </c>
      <c r="O116" s="64"/>
      <c r="P116" s="187">
        <f>O116*H116</f>
        <v>0</v>
      </c>
      <c r="Q116" s="187">
        <v>4.0792499999999999E-5</v>
      </c>
      <c r="R116" s="187">
        <f>Q116*H116</f>
        <v>4.0792499999999995E-3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159</v>
      </c>
      <c r="AT116" s="189" t="s">
        <v>154</v>
      </c>
      <c r="AU116" s="189" t="s">
        <v>81</v>
      </c>
      <c r="AY116" s="17" t="s">
        <v>152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79</v>
      </c>
      <c r="BK116" s="190">
        <f>ROUND(I116*H116,2)</f>
        <v>0</v>
      </c>
      <c r="BL116" s="17" t="s">
        <v>159</v>
      </c>
      <c r="BM116" s="189" t="s">
        <v>964</v>
      </c>
    </row>
    <row r="117" spans="1:65" s="2" customFormat="1" ht="19.5">
      <c r="A117" s="34"/>
      <c r="B117" s="35"/>
      <c r="C117" s="36"/>
      <c r="D117" s="191" t="s">
        <v>161</v>
      </c>
      <c r="E117" s="36"/>
      <c r="F117" s="192" t="s">
        <v>190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161</v>
      </c>
      <c r="AU117" s="17" t="s">
        <v>81</v>
      </c>
    </row>
    <row r="118" spans="1:65" s="2" customFormat="1" ht="21.75" customHeight="1">
      <c r="A118" s="34"/>
      <c r="B118" s="35"/>
      <c r="C118" s="178" t="s">
        <v>214</v>
      </c>
      <c r="D118" s="178" t="s">
        <v>154</v>
      </c>
      <c r="E118" s="179" t="s">
        <v>198</v>
      </c>
      <c r="F118" s="180" t="s">
        <v>199</v>
      </c>
      <c r="G118" s="181" t="s">
        <v>200</v>
      </c>
      <c r="H118" s="182">
        <v>3</v>
      </c>
      <c r="I118" s="183"/>
      <c r="J118" s="184">
        <f>ROUND(I118*H118,2)</f>
        <v>0</v>
      </c>
      <c r="K118" s="180" t="s">
        <v>158</v>
      </c>
      <c r="L118" s="39"/>
      <c r="M118" s="185" t="s">
        <v>19</v>
      </c>
      <c r="N118" s="186" t="s">
        <v>43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159</v>
      </c>
      <c r="AT118" s="189" t="s">
        <v>154</v>
      </c>
      <c r="AU118" s="189" t="s">
        <v>81</v>
      </c>
      <c r="AY118" s="17" t="s">
        <v>152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79</v>
      </c>
      <c r="BK118" s="190">
        <f>ROUND(I118*H118,2)</f>
        <v>0</v>
      </c>
      <c r="BL118" s="17" t="s">
        <v>159</v>
      </c>
      <c r="BM118" s="189" t="s">
        <v>965</v>
      </c>
    </row>
    <row r="119" spans="1:65" s="2" customFormat="1" ht="29.25">
      <c r="A119" s="34"/>
      <c r="B119" s="35"/>
      <c r="C119" s="36"/>
      <c r="D119" s="191" t="s">
        <v>161</v>
      </c>
      <c r="E119" s="36"/>
      <c r="F119" s="192" t="s">
        <v>202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161</v>
      </c>
      <c r="AU119" s="17" t="s">
        <v>81</v>
      </c>
    </row>
    <row r="120" spans="1:65" s="13" customFormat="1" ht="11.25">
      <c r="B120" s="197"/>
      <c r="C120" s="198"/>
      <c r="D120" s="191" t="s">
        <v>165</v>
      </c>
      <c r="E120" s="199" t="s">
        <v>19</v>
      </c>
      <c r="F120" s="200" t="s">
        <v>966</v>
      </c>
      <c r="G120" s="198"/>
      <c r="H120" s="201">
        <v>3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165</v>
      </c>
      <c r="AU120" s="207" t="s">
        <v>81</v>
      </c>
      <c r="AV120" s="13" t="s">
        <v>81</v>
      </c>
      <c r="AW120" s="13" t="s">
        <v>34</v>
      </c>
      <c r="AX120" s="13" t="s">
        <v>72</v>
      </c>
      <c r="AY120" s="207" t="s">
        <v>152</v>
      </c>
    </row>
    <row r="121" spans="1:65" s="14" customFormat="1" ht="11.25">
      <c r="B121" s="208"/>
      <c r="C121" s="209"/>
      <c r="D121" s="191" t="s">
        <v>165</v>
      </c>
      <c r="E121" s="210" t="s">
        <v>19</v>
      </c>
      <c r="F121" s="211" t="s">
        <v>168</v>
      </c>
      <c r="G121" s="209"/>
      <c r="H121" s="212">
        <v>3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165</v>
      </c>
      <c r="AU121" s="218" t="s">
        <v>81</v>
      </c>
      <c r="AV121" s="14" t="s">
        <v>159</v>
      </c>
      <c r="AW121" s="14" t="s">
        <v>34</v>
      </c>
      <c r="AX121" s="14" t="s">
        <v>79</v>
      </c>
      <c r="AY121" s="218" t="s">
        <v>152</v>
      </c>
    </row>
    <row r="122" spans="1:65" s="2" customFormat="1" ht="24">
      <c r="A122" s="34"/>
      <c r="B122" s="35"/>
      <c r="C122" s="178" t="s">
        <v>223</v>
      </c>
      <c r="D122" s="178" t="s">
        <v>154</v>
      </c>
      <c r="E122" s="179" t="s">
        <v>205</v>
      </c>
      <c r="F122" s="180" t="s">
        <v>206</v>
      </c>
      <c r="G122" s="181" t="s">
        <v>200</v>
      </c>
      <c r="H122" s="182">
        <v>3</v>
      </c>
      <c r="I122" s="183"/>
      <c r="J122" s="184">
        <f>ROUND(I122*H122,2)</f>
        <v>0</v>
      </c>
      <c r="K122" s="180" t="s">
        <v>158</v>
      </c>
      <c r="L122" s="39"/>
      <c r="M122" s="185" t="s">
        <v>19</v>
      </c>
      <c r="N122" s="186" t="s">
        <v>43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159</v>
      </c>
      <c r="AT122" s="189" t="s">
        <v>154</v>
      </c>
      <c r="AU122" s="189" t="s">
        <v>81</v>
      </c>
      <c r="AY122" s="17" t="s">
        <v>152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159</v>
      </c>
      <c r="BM122" s="189" t="s">
        <v>967</v>
      </c>
    </row>
    <row r="123" spans="1:65" s="2" customFormat="1" ht="29.25">
      <c r="A123" s="34"/>
      <c r="B123" s="35"/>
      <c r="C123" s="36"/>
      <c r="D123" s="191" t="s">
        <v>161</v>
      </c>
      <c r="E123" s="36"/>
      <c r="F123" s="192" t="s">
        <v>208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161</v>
      </c>
      <c r="AU123" s="17" t="s">
        <v>81</v>
      </c>
    </row>
    <row r="124" spans="1:65" s="2" customFormat="1" ht="24">
      <c r="A124" s="34"/>
      <c r="B124" s="35"/>
      <c r="C124" s="178" t="s">
        <v>228</v>
      </c>
      <c r="D124" s="178" t="s">
        <v>154</v>
      </c>
      <c r="E124" s="179" t="s">
        <v>229</v>
      </c>
      <c r="F124" s="180" t="s">
        <v>230</v>
      </c>
      <c r="G124" s="181" t="s">
        <v>200</v>
      </c>
      <c r="H124" s="182">
        <v>13.6</v>
      </c>
      <c r="I124" s="183"/>
      <c r="J124" s="184">
        <f>ROUND(I124*H124,2)</f>
        <v>0</v>
      </c>
      <c r="K124" s="180" t="s">
        <v>158</v>
      </c>
      <c r="L124" s="39"/>
      <c r="M124" s="185" t="s">
        <v>19</v>
      </c>
      <c r="N124" s="186" t="s">
        <v>43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0.1</v>
      </c>
      <c r="T124" s="188">
        <f>S124*H124</f>
        <v>1.36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159</v>
      </c>
      <c r="AT124" s="189" t="s">
        <v>154</v>
      </c>
      <c r="AU124" s="189" t="s">
        <v>81</v>
      </c>
      <c r="AY124" s="17" t="s">
        <v>152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79</v>
      </c>
      <c r="BK124" s="190">
        <f>ROUND(I124*H124,2)</f>
        <v>0</v>
      </c>
      <c r="BL124" s="17" t="s">
        <v>159</v>
      </c>
      <c r="BM124" s="189" t="s">
        <v>231</v>
      </c>
    </row>
    <row r="125" spans="1:65" s="2" customFormat="1" ht="19.5">
      <c r="A125" s="34"/>
      <c r="B125" s="35"/>
      <c r="C125" s="36"/>
      <c r="D125" s="191" t="s">
        <v>161</v>
      </c>
      <c r="E125" s="36"/>
      <c r="F125" s="192" t="s">
        <v>230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161</v>
      </c>
      <c r="AU125" s="17" t="s">
        <v>81</v>
      </c>
    </row>
    <row r="126" spans="1:65" s="2" customFormat="1" ht="19.5">
      <c r="A126" s="34"/>
      <c r="B126" s="35"/>
      <c r="C126" s="36"/>
      <c r="D126" s="191" t="s">
        <v>163</v>
      </c>
      <c r="E126" s="36"/>
      <c r="F126" s="196" t="s">
        <v>232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163</v>
      </c>
      <c r="AU126" s="17" t="s">
        <v>81</v>
      </c>
    </row>
    <row r="127" spans="1:65" s="13" customFormat="1" ht="11.25">
      <c r="B127" s="197"/>
      <c r="C127" s="198"/>
      <c r="D127" s="191" t="s">
        <v>165</v>
      </c>
      <c r="E127" s="199" t="s">
        <v>19</v>
      </c>
      <c r="F127" s="200" t="s">
        <v>968</v>
      </c>
      <c r="G127" s="198"/>
      <c r="H127" s="201">
        <v>9.6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165</v>
      </c>
      <c r="AU127" s="207" t="s">
        <v>81</v>
      </c>
      <c r="AV127" s="13" t="s">
        <v>81</v>
      </c>
      <c r="AW127" s="13" t="s">
        <v>34</v>
      </c>
      <c r="AX127" s="13" t="s">
        <v>72</v>
      </c>
      <c r="AY127" s="207" t="s">
        <v>152</v>
      </c>
    </row>
    <row r="128" spans="1:65" s="13" customFormat="1" ht="11.25">
      <c r="B128" s="197"/>
      <c r="C128" s="198"/>
      <c r="D128" s="191" t="s">
        <v>165</v>
      </c>
      <c r="E128" s="199" t="s">
        <v>19</v>
      </c>
      <c r="F128" s="200" t="s">
        <v>969</v>
      </c>
      <c r="G128" s="198"/>
      <c r="H128" s="201">
        <v>4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165</v>
      </c>
      <c r="AU128" s="207" t="s">
        <v>81</v>
      </c>
      <c r="AV128" s="13" t="s">
        <v>81</v>
      </c>
      <c r="AW128" s="13" t="s">
        <v>34</v>
      </c>
      <c r="AX128" s="13" t="s">
        <v>72</v>
      </c>
      <c r="AY128" s="207" t="s">
        <v>152</v>
      </c>
    </row>
    <row r="129" spans="1:65" s="14" customFormat="1" ht="11.25">
      <c r="B129" s="208"/>
      <c r="C129" s="209"/>
      <c r="D129" s="191" t="s">
        <v>165</v>
      </c>
      <c r="E129" s="210" t="s">
        <v>19</v>
      </c>
      <c r="F129" s="211" t="s">
        <v>168</v>
      </c>
      <c r="G129" s="209"/>
      <c r="H129" s="212">
        <v>13.6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165</v>
      </c>
      <c r="AU129" s="218" t="s">
        <v>81</v>
      </c>
      <c r="AV129" s="14" t="s">
        <v>159</v>
      </c>
      <c r="AW129" s="14" t="s">
        <v>34</v>
      </c>
      <c r="AX129" s="14" t="s">
        <v>79</v>
      </c>
      <c r="AY129" s="218" t="s">
        <v>152</v>
      </c>
    </row>
    <row r="130" spans="1:65" s="12" customFormat="1" ht="22.9" customHeight="1">
      <c r="B130" s="162"/>
      <c r="C130" s="163"/>
      <c r="D130" s="164" t="s">
        <v>71</v>
      </c>
      <c r="E130" s="176" t="s">
        <v>173</v>
      </c>
      <c r="F130" s="176" t="s">
        <v>242</v>
      </c>
      <c r="G130" s="163"/>
      <c r="H130" s="163"/>
      <c r="I130" s="166"/>
      <c r="J130" s="177">
        <f>BK130</f>
        <v>0</v>
      </c>
      <c r="K130" s="163"/>
      <c r="L130" s="168"/>
      <c r="M130" s="169"/>
      <c r="N130" s="170"/>
      <c r="O130" s="170"/>
      <c r="P130" s="171">
        <f>SUM(P131:P145)</f>
        <v>0</v>
      </c>
      <c r="Q130" s="170"/>
      <c r="R130" s="171">
        <f>SUM(R131:R145)</f>
        <v>0.95829061399999993</v>
      </c>
      <c r="S130" s="170"/>
      <c r="T130" s="172">
        <f>SUM(T131:T145)</f>
        <v>0</v>
      </c>
      <c r="AR130" s="173" t="s">
        <v>79</v>
      </c>
      <c r="AT130" s="174" t="s">
        <v>71</v>
      </c>
      <c r="AU130" s="174" t="s">
        <v>79</v>
      </c>
      <c r="AY130" s="173" t="s">
        <v>152</v>
      </c>
      <c r="BK130" s="175">
        <f>SUM(BK131:BK145)</f>
        <v>0</v>
      </c>
    </row>
    <row r="131" spans="1:65" s="2" customFormat="1" ht="16.5" customHeight="1">
      <c r="A131" s="34"/>
      <c r="B131" s="35"/>
      <c r="C131" s="178" t="s">
        <v>236</v>
      </c>
      <c r="D131" s="178" t="s">
        <v>154</v>
      </c>
      <c r="E131" s="179" t="s">
        <v>970</v>
      </c>
      <c r="F131" s="180" t="s">
        <v>971</v>
      </c>
      <c r="G131" s="181" t="s">
        <v>200</v>
      </c>
      <c r="H131" s="182">
        <v>3.75</v>
      </c>
      <c r="I131" s="183"/>
      <c r="J131" s="184">
        <f>ROUND(I131*H131,2)</f>
        <v>0</v>
      </c>
      <c r="K131" s="180" t="s">
        <v>158</v>
      </c>
      <c r="L131" s="39"/>
      <c r="M131" s="185" t="s">
        <v>19</v>
      </c>
      <c r="N131" s="186" t="s">
        <v>43</v>
      </c>
      <c r="O131" s="64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159</v>
      </c>
      <c r="AT131" s="189" t="s">
        <v>154</v>
      </c>
      <c r="AU131" s="189" t="s">
        <v>81</v>
      </c>
      <c r="AY131" s="17" t="s">
        <v>152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79</v>
      </c>
      <c r="BK131" s="190">
        <f>ROUND(I131*H131,2)</f>
        <v>0</v>
      </c>
      <c r="BL131" s="17" t="s">
        <v>159</v>
      </c>
      <c r="BM131" s="189" t="s">
        <v>972</v>
      </c>
    </row>
    <row r="132" spans="1:65" s="2" customFormat="1" ht="11.25">
      <c r="A132" s="34"/>
      <c r="B132" s="35"/>
      <c r="C132" s="36"/>
      <c r="D132" s="191" t="s">
        <v>161</v>
      </c>
      <c r="E132" s="36"/>
      <c r="F132" s="192" t="s">
        <v>973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161</v>
      </c>
      <c r="AU132" s="17" t="s">
        <v>81</v>
      </c>
    </row>
    <row r="133" spans="1:65" s="2" customFormat="1" ht="39">
      <c r="A133" s="34"/>
      <c r="B133" s="35"/>
      <c r="C133" s="36"/>
      <c r="D133" s="191" t="s">
        <v>163</v>
      </c>
      <c r="E133" s="36"/>
      <c r="F133" s="196" t="s">
        <v>974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163</v>
      </c>
      <c r="AU133" s="17" t="s">
        <v>81</v>
      </c>
    </row>
    <row r="134" spans="1:65" s="13" customFormat="1" ht="11.25">
      <c r="B134" s="197"/>
      <c r="C134" s="198"/>
      <c r="D134" s="191" t="s">
        <v>165</v>
      </c>
      <c r="E134" s="199" t="s">
        <v>19</v>
      </c>
      <c r="F134" s="200" t="s">
        <v>975</v>
      </c>
      <c r="G134" s="198"/>
      <c r="H134" s="201">
        <v>3.75</v>
      </c>
      <c r="I134" s="202"/>
      <c r="J134" s="198"/>
      <c r="K134" s="198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165</v>
      </c>
      <c r="AU134" s="207" t="s">
        <v>81</v>
      </c>
      <c r="AV134" s="13" t="s">
        <v>81</v>
      </c>
      <c r="AW134" s="13" t="s">
        <v>34</v>
      </c>
      <c r="AX134" s="13" t="s">
        <v>72</v>
      </c>
      <c r="AY134" s="207" t="s">
        <v>152</v>
      </c>
    </row>
    <row r="135" spans="1:65" s="14" customFormat="1" ht="11.25">
      <c r="B135" s="208"/>
      <c r="C135" s="209"/>
      <c r="D135" s="191" t="s">
        <v>165</v>
      </c>
      <c r="E135" s="210" t="s">
        <v>19</v>
      </c>
      <c r="F135" s="211" t="s">
        <v>168</v>
      </c>
      <c r="G135" s="209"/>
      <c r="H135" s="212">
        <v>3.75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165</v>
      </c>
      <c r="AU135" s="218" t="s">
        <v>81</v>
      </c>
      <c r="AV135" s="14" t="s">
        <v>159</v>
      </c>
      <c r="AW135" s="14" t="s">
        <v>34</v>
      </c>
      <c r="AX135" s="14" t="s">
        <v>79</v>
      </c>
      <c r="AY135" s="218" t="s">
        <v>152</v>
      </c>
    </row>
    <row r="136" spans="1:65" s="2" customFormat="1" ht="33" customHeight="1">
      <c r="A136" s="34"/>
      <c r="B136" s="35"/>
      <c r="C136" s="178" t="s">
        <v>243</v>
      </c>
      <c r="D136" s="178" t="s">
        <v>154</v>
      </c>
      <c r="E136" s="179" t="s">
        <v>976</v>
      </c>
      <c r="F136" s="180" t="s">
        <v>977</v>
      </c>
      <c r="G136" s="181" t="s">
        <v>157</v>
      </c>
      <c r="H136" s="182">
        <v>7.75</v>
      </c>
      <c r="I136" s="183"/>
      <c r="J136" s="184">
        <f>ROUND(I136*H136,2)</f>
        <v>0</v>
      </c>
      <c r="K136" s="180" t="s">
        <v>158</v>
      </c>
      <c r="L136" s="39"/>
      <c r="M136" s="185" t="s">
        <v>19</v>
      </c>
      <c r="N136" s="186" t="s">
        <v>43</v>
      </c>
      <c r="O136" s="64"/>
      <c r="P136" s="187">
        <f>O136*H136</f>
        <v>0</v>
      </c>
      <c r="Q136" s="187">
        <v>3.7377999999999999E-3</v>
      </c>
      <c r="R136" s="187">
        <f>Q136*H136</f>
        <v>2.8967949999999999E-2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159</v>
      </c>
      <c r="AT136" s="189" t="s">
        <v>154</v>
      </c>
      <c r="AU136" s="189" t="s">
        <v>81</v>
      </c>
      <c r="AY136" s="17" t="s">
        <v>152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79</v>
      </c>
      <c r="BK136" s="190">
        <f>ROUND(I136*H136,2)</f>
        <v>0</v>
      </c>
      <c r="BL136" s="17" t="s">
        <v>159</v>
      </c>
      <c r="BM136" s="189" t="s">
        <v>978</v>
      </c>
    </row>
    <row r="137" spans="1:65" s="2" customFormat="1" ht="19.5">
      <c r="A137" s="34"/>
      <c r="B137" s="35"/>
      <c r="C137" s="36"/>
      <c r="D137" s="191" t="s">
        <v>161</v>
      </c>
      <c r="E137" s="36"/>
      <c r="F137" s="192" t="s">
        <v>979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161</v>
      </c>
      <c r="AU137" s="17" t="s">
        <v>81</v>
      </c>
    </row>
    <row r="138" spans="1:65" s="13" customFormat="1" ht="11.25">
      <c r="B138" s="197"/>
      <c r="C138" s="198"/>
      <c r="D138" s="191" t="s">
        <v>165</v>
      </c>
      <c r="E138" s="199" t="s">
        <v>19</v>
      </c>
      <c r="F138" s="200" t="s">
        <v>980</v>
      </c>
      <c r="G138" s="198"/>
      <c r="H138" s="201">
        <v>7.75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165</v>
      </c>
      <c r="AU138" s="207" t="s">
        <v>81</v>
      </c>
      <c r="AV138" s="13" t="s">
        <v>81</v>
      </c>
      <c r="AW138" s="13" t="s">
        <v>34</v>
      </c>
      <c r="AX138" s="13" t="s">
        <v>72</v>
      </c>
      <c r="AY138" s="207" t="s">
        <v>152</v>
      </c>
    </row>
    <row r="139" spans="1:65" s="14" customFormat="1" ht="11.25">
      <c r="B139" s="208"/>
      <c r="C139" s="209"/>
      <c r="D139" s="191" t="s">
        <v>165</v>
      </c>
      <c r="E139" s="210" t="s">
        <v>19</v>
      </c>
      <c r="F139" s="211" t="s">
        <v>168</v>
      </c>
      <c r="G139" s="209"/>
      <c r="H139" s="212">
        <v>7.75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165</v>
      </c>
      <c r="AU139" s="218" t="s">
        <v>81</v>
      </c>
      <c r="AV139" s="14" t="s">
        <v>159</v>
      </c>
      <c r="AW139" s="14" t="s">
        <v>34</v>
      </c>
      <c r="AX139" s="14" t="s">
        <v>79</v>
      </c>
      <c r="AY139" s="218" t="s">
        <v>152</v>
      </c>
    </row>
    <row r="140" spans="1:65" s="2" customFormat="1" ht="33" customHeight="1">
      <c r="A140" s="34"/>
      <c r="B140" s="35"/>
      <c r="C140" s="178" t="s">
        <v>8</v>
      </c>
      <c r="D140" s="178" t="s">
        <v>154</v>
      </c>
      <c r="E140" s="179" t="s">
        <v>981</v>
      </c>
      <c r="F140" s="180" t="s">
        <v>982</v>
      </c>
      <c r="G140" s="181" t="s">
        <v>157</v>
      </c>
      <c r="H140" s="182">
        <v>7.75</v>
      </c>
      <c r="I140" s="183"/>
      <c r="J140" s="184">
        <f>ROUND(I140*H140,2)</f>
        <v>0</v>
      </c>
      <c r="K140" s="180" t="s">
        <v>158</v>
      </c>
      <c r="L140" s="39"/>
      <c r="M140" s="185" t="s">
        <v>19</v>
      </c>
      <c r="N140" s="186" t="s">
        <v>43</v>
      </c>
      <c r="O140" s="64"/>
      <c r="P140" s="187">
        <f>O140*H140</f>
        <v>0</v>
      </c>
      <c r="Q140" s="187">
        <v>3.6000000000000001E-5</v>
      </c>
      <c r="R140" s="187">
        <f>Q140*H140</f>
        <v>2.7900000000000001E-4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159</v>
      </c>
      <c r="AT140" s="189" t="s">
        <v>154</v>
      </c>
      <c r="AU140" s="189" t="s">
        <v>81</v>
      </c>
      <c r="AY140" s="17" t="s">
        <v>152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79</v>
      </c>
      <c r="BK140" s="190">
        <f>ROUND(I140*H140,2)</f>
        <v>0</v>
      </c>
      <c r="BL140" s="17" t="s">
        <v>159</v>
      </c>
      <c r="BM140" s="189" t="s">
        <v>983</v>
      </c>
    </row>
    <row r="141" spans="1:65" s="2" customFormat="1" ht="19.5">
      <c r="A141" s="34"/>
      <c r="B141" s="35"/>
      <c r="C141" s="36"/>
      <c r="D141" s="191" t="s">
        <v>161</v>
      </c>
      <c r="E141" s="36"/>
      <c r="F141" s="192" t="s">
        <v>984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161</v>
      </c>
      <c r="AU141" s="17" t="s">
        <v>81</v>
      </c>
    </row>
    <row r="142" spans="1:65" s="2" customFormat="1" ht="21.75" customHeight="1">
      <c r="A142" s="34"/>
      <c r="B142" s="35"/>
      <c r="C142" s="178" t="s">
        <v>254</v>
      </c>
      <c r="D142" s="178" t="s">
        <v>154</v>
      </c>
      <c r="E142" s="179" t="s">
        <v>985</v>
      </c>
      <c r="F142" s="180" t="s">
        <v>986</v>
      </c>
      <c r="G142" s="181" t="s">
        <v>270</v>
      </c>
      <c r="H142" s="182">
        <v>0.86299999999999999</v>
      </c>
      <c r="I142" s="183"/>
      <c r="J142" s="184">
        <f>ROUND(I142*H142,2)</f>
        <v>0</v>
      </c>
      <c r="K142" s="180" t="s">
        <v>158</v>
      </c>
      <c r="L142" s="39"/>
      <c r="M142" s="185" t="s">
        <v>19</v>
      </c>
      <c r="N142" s="186" t="s">
        <v>43</v>
      </c>
      <c r="O142" s="64"/>
      <c r="P142" s="187">
        <f>O142*H142</f>
        <v>0</v>
      </c>
      <c r="Q142" s="187">
        <v>1.0765279999999999</v>
      </c>
      <c r="R142" s="187">
        <f>Q142*H142</f>
        <v>0.92904366399999994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159</v>
      </c>
      <c r="AT142" s="189" t="s">
        <v>154</v>
      </c>
      <c r="AU142" s="189" t="s">
        <v>81</v>
      </c>
      <c r="AY142" s="17" t="s">
        <v>152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79</v>
      </c>
      <c r="BK142" s="190">
        <f>ROUND(I142*H142,2)</f>
        <v>0</v>
      </c>
      <c r="BL142" s="17" t="s">
        <v>159</v>
      </c>
      <c r="BM142" s="189" t="s">
        <v>987</v>
      </c>
    </row>
    <row r="143" spans="1:65" s="2" customFormat="1" ht="29.25">
      <c r="A143" s="34"/>
      <c r="B143" s="35"/>
      <c r="C143" s="36"/>
      <c r="D143" s="191" t="s">
        <v>161</v>
      </c>
      <c r="E143" s="36"/>
      <c r="F143" s="192" t="s">
        <v>988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161</v>
      </c>
      <c r="AU143" s="17" t="s">
        <v>81</v>
      </c>
    </row>
    <row r="144" spans="1:65" s="13" customFormat="1" ht="11.25">
      <c r="B144" s="197"/>
      <c r="C144" s="198"/>
      <c r="D144" s="191" t="s">
        <v>165</v>
      </c>
      <c r="E144" s="199" t="s">
        <v>19</v>
      </c>
      <c r="F144" s="200" t="s">
        <v>989</v>
      </c>
      <c r="G144" s="198"/>
      <c r="H144" s="201">
        <v>0.86299999999999999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165</v>
      </c>
      <c r="AU144" s="207" t="s">
        <v>81</v>
      </c>
      <c r="AV144" s="13" t="s">
        <v>81</v>
      </c>
      <c r="AW144" s="13" t="s">
        <v>34</v>
      </c>
      <c r="AX144" s="13" t="s">
        <v>72</v>
      </c>
      <c r="AY144" s="207" t="s">
        <v>152</v>
      </c>
    </row>
    <row r="145" spans="1:65" s="14" customFormat="1" ht="11.25">
      <c r="B145" s="208"/>
      <c r="C145" s="209"/>
      <c r="D145" s="191" t="s">
        <v>165</v>
      </c>
      <c r="E145" s="210" t="s">
        <v>19</v>
      </c>
      <c r="F145" s="211" t="s">
        <v>168</v>
      </c>
      <c r="G145" s="209"/>
      <c r="H145" s="212">
        <v>0.86299999999999999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165</v>
      </c>
      <c r="AU145" s="218" t="s">
        <v>81</v>
      </c>
      <c r="AV145" s="14" t="s">
        <v>159</v>
      </c>
      <c r="AW145" s="14" t="s">
        <v>34</v>
      </c>
      <c r="AX145" s="14" t="s">
        <v>79</v>
      </c>
      <c r="AY145" s="218" t="s">
        <v>152</v>
      </c>
    </row>
    <row r="146" spans="1:65" s="12" customFormat="1" ht="22.9" customHeight="1">
      <c r="B146" s="162"/>
      <c r="C146" s="163"/>
      <c r="D146" s="164" t="s">
        <v>71</v>
      </c>
      <c r="E146" s="176" t="s">
        <v>209</v>
      </c>
      <c r="F146" s="176" t="s">
        <v>356</v>
      </c>
      <c r="G146" s="163"/>
      <c r="H146" s="163"/>
      <c r="I146" s="166"/>
      <c r="J146" s="177">
        <f>BK146</f>
        <v>0</v>
      </c>
      <c r="K146" s="163"/>
      <c r="L146" s="168"/>
      <c r="M146" s="169"/>
      <c r="N146" s="170"/>
      <c r="O146" s="170"/>
      <c r="P146" s="171">
        <f>P147+SUM(P148:P256)</f>
        <v>0</v>
      </c>
      <c r="Q146" s="170"/>
      <c r="R146" s="171">
        <f>R147+SUM(R148:R256)</f>
        <v>104.416335463</v>
      </c>
      <c r="S146" s="170"/>
      <c r="T146" s="172">
        <f>T147+SUM(T148:T256)</f>
        <v>76.690199500000006</v>
      </c>
      <c r="AR146" s="173" t="s">
        <v>79</v>
      </c>
      <c r="AT146" s="174" t="s">
        <v>71</v>
      </c>
      <c r="AU146" s="174" t="s">
        <v>79</v>
      </c>
      <c r="AY146" s="173" t="s">
        <v>152</v>
      </c>
      <c r="BK146" s="175">
        <f>BK147+SUM(BK148:BK256)</f>
        <v>0</v>
      </c>
    </row>
    <row r="147" spans="1:65" s="2" customFormat="1" ht="24">
      <c r="A147" s="34"/>
      <c r="B147" s="35"/>
      <c r="C147" s="178" t="s">
        <v>260</v>
      </c>
      <c r="D147" s="178" t="s">
        <v>154</v>
      </c>
      <c r="E147" s="179" t="s">
        <v>381</v>
      </c>
      <c r="F147" s="180" t="s">
        <v>382</v>
      </c>
      <c r="G147" s="181" t="s">
        <v>200</v>
      </c>
      <c r="H147" s="182">
        <v>4.7359999999999998</v>
      </c>
      <c r="I147" s="183"/>
      <c r="J147" s="184">
        <f>ROUND(I147*H147,2)</f>
        <v>0</v>
      </c>
      <c r="K147" s="180" t="s">
        <v>158</v>
      </c>
      <c r="L147" s="39"/>
      <c r="M147" s="185" t="s">
        <v>19</v>
      </c>
      <c r="N147" s="186" t="s">
        <v>43</v>
      </c>
      <c r="O147" s="64"/>
      <c r="P147" s="187">
        <f>O147*H147</f>
        <v>0</v>
      </c>
      <c r="Q147" s="187">
        <v>0</v>
      </c>
      <c r="R147" s="187">
        <f>Q147*H147</f>
        <v>0</v>
      </c>
      <c r="S147" s="187">
        <v>1.5E-3</v>
      </c>
      <c r="T147" s="188">
        <f>S147*H147</f>
        <v>7.1040000000000001E-3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159</v>
      </c>
      <c r="AT147" s="189" t="s">
        <v>154</v>
      </c>
      <c r="AU147" s="189" t="s">
        <v>81</v>
      </c>
      <c r="AY147" s="17" t="s">
        <v>152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79</v>
      </c>
      <c r="BK147" s="190">
        <f>ROUND(I147*H147,2)</f>
        <v>0</v>
      </c>
      <c r="BL147" s="17" t="s">
        <v>159</v>
      </c>
      <c r="BM147" s="189" t="s">
        <v>990</v>
      </c>
    </row>
    <row r="148" spans="1:65" s="2" customFormat="1" ht="19.5">
      <c r="A148" s="34"/>
      <c r="B148" s="35"/>
      <c r="C148" s="36"/>
      <c r="D148" s="191" t="s">
        <v>161</v>
      </c>
      <c r="E148" s="36"/>
      <c r="F148" s="192" t="s">
        <v>384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161</v>
      </c>
      <c r="AU148" s="17" t="s">
        <v>81</v>
      </c>
    </row>
    <row r="149" spans="1:65" s="2" customFormat="1" ht="19.5">
      <c r="A149" s="34"/>
      <c r="B149" s="35"/>
      <c r="C149" s="36"/>
      <c r="D149" s="191" t="s">
        <v>163</v>
      </c>
      <c r="E149" s="36"/>
      <c r="F149" s="196" t="s">
        <v>991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163</v>
      </c>
      <c r="AU149" s="17" t="s">
        <v>81</v>
      </c>
    </row>
    <row r="150" spans="1:65" s="13" customFormat="1" ht="11.25">
      <c r="B150" s="197"/>
      <c r="C150" s="198"/>
      <c r="D150" s="191" t="s">
        <v>165</v>
      </c>
      <c r="E150" s="199" t="s">
        <v>19</v>
      </c>
      <c r="F150" s="200" t="s">
        <v>992</v>
      </c>
      <c r="G150" s="198"/>
      <c r="H150" s="201">
        <v>4.7359999999999998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165</v>
      </c>
      <c r="AU150" s="207" t="s">
        <v>81</v>
      </c>
      <c r="AV150" s="13" t="s">
        <v>81</v>
      </c>
      <c r="AW150" s="13" t="s">
        <v>34</v>
      </c>
      <c r="AX150" s="13" t="s">
        <v>72</v>
      </c>
      <c r="AY150" s="207" t="s">
        <v>152</v>
      </c>
    </row>
    <row r="151" spans="1:65" s="14" customFormat="1" ht="11.25">
      <c r="B151" s="208"/>
      <c r="C151" s="209"/>
      <c r="D151" s="191" t="s">
        <v>165</v>
      </c>
      <c r="E151" s="210" t="s">
        <v>19</v>
      </c>
      <c r="F151" s="211" t="s">
        <v>168</v>
      </c>
      <c r="G151" s="209"/>
      <c r="H151" s="212">
        <v>4.7359999999999998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165</v>
      </c>
      <c r="AU151" s="218" t="s">
        <v>81</v>
      </c>
      <c r="AV151" s="14" t="s">
        <v>159</v>
      </c>
      <c r="AW151" s="14" t="s">
        <v>34</v>
      </c>
      <c r="AX151" s="14" t="s">
        <v>79</v>
      </c>
      <c r="AY151" s="218" t="s">
        <v>152</v>
      </c>
    </row>
    <row r="152" spans="1:65" s="2" customFormat="1" ht="24">
      <c r="A152" s="34"/>
      <c r="B152" s="35"/>
      <c r="C152" s="178" t="s">
        <v>266</v>
      </c>
      <c r="D152" s="178" t="s">
        <v>154</v>
      </c>
      <c r="E152" s="179" t="s">
        <v>388</v>
      </c>
      <c r="F152" s="180" t="s">
        <v>389</v>
      </c>
      <c r="G152" s="181" t="s">
        <v>182</v>
      </c>
      <c r="H152" s="182">
        <v>186</v>
      </c>
      <c r="I152" s="183"/>
      <c r="J152" s="184">
        <f>ROUND(I152*H152,2)</f>
        <v>0</v>
      </c>
      <c r="K152" s="180" t="s">
        <v>158</v>
      </c>
      <c r="L152" s="39"/>
      <c r="M152" s="185" t="s">
        <v>19</v>
      </c>
      <c r="N152" s="186" t="s">
        <v>43</v>
      </c>
      <c r="O152" s="64"/>
      <c r="P152" s="187">
        <f>O152*H152</f>
        <v>0</v>
      </c>
      <c r="Q152" s="187">
        <v>0</v>
      </c>
      <c r="R152" s="187">
        <f>Q152*H152</f>
        <v>0</v>
      </c>
      <c r="S152" s="187">
        <v>5.0000000000000001E-4</v>
      </c>
      <c r="T152" s="188">
        <f>S152*H152</f>
        <v>9.2999999999999999E-2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159</v>
      </c>
      <c r="AT152" s="189" t="s">
        <v>154</v>
      </c>
      <c r="AU152" s="189" t="s">
        <v>81</v>
      </c>
      <c r="AY152" s="17" t="s">
        <v>152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79</v>
      </c>
      <c r="BK152" s="190">
        <f>ROUND(I152*H152,2)</f>
        <v>0</v>
      </c>
      <c r="BL152" s="17" t="s">
        <v>159</v>
      </c>
      <c r="BM152" s="189" t="s">
        <v>390</v>
      </c>
    </row>
    <row r="153" spans="1:65" s="2" customFormat="1" ht="11.25">
      <c r="A153" s="34"/>
      <c r="B153" s="35"/>
      <c r="C153" s="36"/>
      <c r="D153" s="191" t="s">
        <v>161</v>
      </c>
      <c r="E153" s="36"/>
      <c r="F153" s="192" t="s">
        <v>391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161</v>
      </c>
      <c r="AU153" s="17" t="s">
        <v>81</v>
      </c>
    </row>
    <row r="154" spans="1:65" s="13" customFormat="1" ht="11.25">
      <c r="B154" s="197"/>
      <c r="C154" s="198"/>
      <c r="D154" s="191" t="s">
        <v>165</v>
      </c>
      <c r="E154" s="199" t="s">
        <v>19</v>
      </c>
      <c r="F154" s="200" t="s">
        <v>993</v>
      </c>
      <c r="G154" s="198"/>
      <c r="H154" s="201">
        <v>186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165</v>
      </c>
      <c r="AU154" s="207" t="s">
        <v>81</v>
      </c>
      <c r="AV154" s="13" t="s">
        <v>81</v>
      </c>
      <c r="AW154" s="13" t="s">
        <v>34</v>
      </c>
      <c r="AX154" s="13" t="s">
        <v>72</v>
      </c>
      <c r="AY154" s="207" t="s">
        <v>152</v>
      </c>
    </row>
    <row r="155" spans="1:65" s="14" customFormat="1" ht="11.25">
      <c r="B155" s="208"/>
      <c r="C155" s="209"/>
      <c r="D155" s="191" t="s">
        <v>165</v>
      </c>
      <c r="E155" s="210" t="s">
        <v>19</v>
      </c>
      <c r="F155" s="211" t="s">
        <v>168</v>
      </c>
      <c r="G155" s="209"/>
      <c r="H155" s="212">
        <v>186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165</v>
      </c>
      <c r="AU155" s="218" t="s">
        <v>81</v>
      </c>
      <c r="AV155" s="14" t="s">
        <v>159</v>
      </c>
      <c r="AW155" s="14" t="s">
        <v>34</v>
      </c>
      <c r="AX155" s="14" t="s">
        <v>79</v>
      </c>
      <c r="AY155" s="218" t="s">
        <v>152</v>
      </c>
    </row>
    <row r="156" spans="1:65" s="2" customFormat="1" ht="24">
      <c r="A156" s="34"/>
      <c r="B156" s="35"/>
      <c r="C156" s="178" t="s">
        <v>274</v>
      </c>
      <c r="D156" s="178" t="s">
        <v>154</v>
      </c>
      <c r="E156" s="179" t="s">
        <v>395</v>
      </c>
      <c r="F156" s="180" t="s">
        <v>396</v>
      </c>
      <c r="G156" s="181" t="s">
        <v>200</v>
      </c>
      <c r="H156" s="182">
        <v>12.8</v>
      </c>
      <c r="I156" s="183"/>
      <c r="J156" s="184">
        <f>ROUND(I156*H156,2)</f>
        <v>0</v>
      </c>
      <c r="K156" s="180" t="s">
        <v>158</v>
      </c>
      <c r="L156" s="39"/>
      <c r="M156" s="185" t="s">
        <v>19</v>
      </c>
      <c r="N156" s="186" t="s">
        <v>43</v>
      </c>
      <c r="O156" s="64"/>
      <c r="P156" s="187">
        <f>O156*H156</f>
        <v>0</v>
      </c>
      <c r="Q156" s="187">
        <v>0</v>
      </c>
      <c r="R156" s="187">
        <f>Q156*H156</f>
        <v>0</v>
      </c>
      <c r="S156" s="187">
        <v>1E-3</v>
      </c>
      <c r="T156" s="188">
        <f>S156*H156</f>
        <v>1.2800000000000001E-2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159</v>
      </c>
      <c r="AT156" s="189" t="s">
        <v>154</v>
      </c>
      <c r="AU156" s="189" t="s">
        <v>81</v>
      </c>
      <c r="AY156" s="17" t="s">
        <v>152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79</v>
      </c>
      <c r="BK156" s="190">
        <f>ROUND(I156*H156,2)</f>
        <v>0</v>
      </c>
      <c r="BL156" s="17" t="s">
        <v>159</v>
      </c>
      <c r="BM156" s="189" t="s">
        <v>397</v>
      </c>
    </row>
    <row r="157" spans="1:65" s="2" customFormat="1" ht="11.25">
      <c r="A157" s="34"/>
      <c r="B157" s="35"/>
      <c r="C157" s="36"/>
      <c r="D157" s="191" t="s">
        <v>161</v>
      </c>
      <c r="E157" s="36"/>
      <c r="F157" s="192" t="s">
        <v>398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161</v>
      </c>
      <c r="AU157" s="17" t="s">
        <v>81</v>
      </c>
    </row>
    <row r="158" spans="1:65" s="2" customFormat="1" ht="19.5">
      <c r="A158" s="34"/>
      <c r="B158" s="35"/>
      <c r="C158" s="36"/>
      <c r="D158" s="191" t="s">
        <v>163</v>
      </c>
      <c r="E158" s="36"/>
      <c r="F158" s="196" t="s">
        <v>994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163</v>
      </c>
      <c r="AU158" s="17" t="s">
        <v>81</v>
      </c>
    </row>
    <row r="159" spans="1:65" s="13" customFormat="1" ht="11.25">
      <c r="B159" s="197"/>
      <c r="C159" s="198"/>
      <c r="D159" s="191" t="s">
        <v>165</v>
      </c>
      <c r="E159" s="199" t="s">
        <v>19</v>
      </c>
      <c r="F159" s="200" t="s">
        <v>995</v>
      </c>
      <c r="G159" s="198"/>
      <c r="H159" s="201">
        <v>12.8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165</v>
      </c>
      <c r="AU159" s="207" t="s">
        <v>81</v>
      </c>
      <c r="AV159" s="13" t="s">
        <v>81</v>
      </c>
      <c r="AW159" s="13" t="s">
        <v>34</v>
      </c>
      <c r="AX159" s="13" t="s">
        <v>72</v>
      </c>
      <c r="AY159" s="207" t="s">
        <v>152</v>
      </c>
    </row>
    <row r="160" spans="1:65" s="14" customFormat="1" ht="11.25">
      <c r="B160" s="208"/>
      <c r="C160" s="209"/>
      <c r="D160" s="191" t="s">
        <v>165</v>
      </c>
      <c r="E160" s="210" t="s">
        <v>19</v>
      </c>
      <c r="F160" s="211" t="s">
        <v>168</v>
      </c>
      <c r="G160" s="209"/>
      <c r="H160" s="212">
        <v>12.8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165</v>
      </c>
      <c r="AU160" s="218" t="s">
        <v>81</v>
      </c>
      <c r="AV160" s="14" t="s">
        <v>159</v>
      </c>
      <c r="AW160" s="14" t="s">
        <v>34</v>
      </c>
      <c r="AX160" s="14" t="s">
        <v>79</v>
      </c>
      <c r="AY160" s="218" t="s">
        <v>152</v>
      </c>
    </row>
    <row r="161" spans="1:65" s="2" customFormat="1" ht="24">
      <c r="A161" s="34"/>
      <c r="B161" s="35"/>
      <c r="C161" s="178" t="s">
        <v>280</v>
      </c>
      <c r="D161" s="178" t="s">
        <v>154</v>
      </c>
      <c r="E161" s="179" t="s">
        <v>996</v>
      </c>
      <c r="F161" s="180" t="s">
        <v>997</v>
      </c>
      <c r="G161" s="181" t="s">
        <v>744</v>
      </c>
      <c r="H161" s="182">
        <v>60</v>
      </c>
      <c r="I161" s="183"/>
      <c r="J161" s="184">
        <f>ROUND(I161*H161,2)</f>
        <v>0</v>
      </c>
      <c r="K161" s="180" t="s">
        <v>158</v>
      </c>
      <c r="L161" s="39"/>
      <c r="M161" s="185" t="s">
        <v>19</v>
      </c>
      <c r="N161" s="186" t="s">
        <v>43</v>
      </c>
      <c r="O161" s="64"/>
      <c r="P161" s="187">
        <f>O161*H161</f>
        <v>0</v>
      </c>
      <c r="Q161" s="187">
        <v>0</v>
      </c>
      <c r="R161" s="187">
        <f>Q161*H161</f>
        <v>0</v>
      </c>
      <c r="S161" s="187">
        <v>1E-3</v>
      </c>
      <c r="T161" s="188">
        <f>S161*H161</f>
        <v>0.06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159</v>
      </c>
      <c r="AT161" s="189" t="s">
        <v>154</v>
      </c>
      <c r="AU161" s="189" t="s">
        <v>81</v>
      </c>
      <c r="AY161" s="17" t="s">
        <v>152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79</v>
      </c>
      <c r="BK161" s="190">
        <f>ROUND(I161*H161,2)</f>
        <v>0</v>
      </c>
      <c r="BL161" s="17" t="s">
        <v>159</v>
      </c>
      <c r="BM161" s="189" t="s">
        <v>998</v>
      </c>
    </row>
    <row r="162" spans="1:65" s="2" customFormat="1" ht="48.75">
      <c r="A162" s="34"/>
      <c r="B162" s="35"/>
      <c r="C162" s="36"/>
      <c r="D162" s="191" t="s">
        <v>161</v>
      </c>
      <c r="E162" s="36"/>
      <c r="F162" s="192" t="s">
        <v>999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161</v>
      </c>
      <c r="AU162" s="17" t="s">
        <v>81</v>
      </c>
    </row>
    <row r="163" spans="1:65" s="2" customFormat="1" ht="19.5">
      <c r="A163" s="34"/>
      <c r="B163" s="35"/>
      <c r="C163" s="36"/>
      <c r="D163" s="191" t="s">
        <v>163</v>
      </c>
      <c r="E163" s="36"/>
      <c r="F163" s="196" t="s">
        <v>1000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163</v>
      </c>
      <c r="AU163" s="17" t="s">
        <v>81</v>
      </c>
    </row>
    <row r="164" spans="1:65" s="2" customFormat="1" ht="24">
      <c r="A164" s="34"/>
      <c r="B164" s="35"/>
      <c r="C164" s="178" t="s">
        <v>7</v>
      </c>
      <c r="D164" s="178" t="s">
        <v>154</v>
      </c>
      <c r="E164" s="179" t="s">
        <v>402</v>
      </c>
      <c r="F164" s="180" t="s">
        <v>403</v>
      </c>
      <c r="G164" s="181" t="s">
        <v>200</v>
      </c>
      <c r="H164" s="182">
        <v>0.315</v>
      </c>
      <c r="I164" s="183"/>
      <c r="J164" s="184">
        <f>ROUND(I164*H164,2)</f>
        <v>0</v>
      </c>
      <c r="K164" s="180" t="s">
        <v>158</v>
      </c>
      <c r="L164" s="39"/>
      <c r="M164" s="185" t="s">
        <v>19</v>
      </c>
      <c r="N164" s="186" t="s">
        <v>43</v>
      </c>
      <c r="O164" s="64"/>
      <c r="P164" s="187">
        <f>O164*H164</f>
        <v>0</v>
      </c>
      <c r="Q164" s="187">
        <v>0</v>
      </c>
      <c r="R164" s="187">
        <f>Q164*H164</f>
        <v>0</v>
      </c>
      <c r="S164" s="187">
        <v>2.6</v>
      </c>
      <c r="T164" s="188">
        <f>S164*H164</f>
        <v>0.81900000000000006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159</v>
      </c>
      <c r="AT164" s="189" t="s">
        <v>154</v>
      </c>
      <c r="AU164" s="189" t="s">
        <v>81</v>
      </c>
      <c r="AY164" s="17" t="s">
        <v>152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79</v>
      </c>
      <c r="BK164" s="190">
        <f>ROUND(I164*H164,2)</f>
        <v>0</v>
      </c>
      <c r="BL164" s="17" t="s">
        <v>159</v>
      </c>
      <c r="BM164" s="189" t="s">
        <v>896</v>
      </c>
    </row>
    <row r="165" spans="1:65" s="2" customFormat="1" ht="11.25">
      <c r="A165" s="34"/>
      <c r="B165" s="35"/>
      <c r="C165" s="36"/>
      <c r="D165" s="191" t="s">
        <v>161</v>
      </c>
      <c r="E165" s="36"/>
      <c r="F165" s="192" t="s">
        <v>405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161</v>
      </c>
      <c r="AU165" s="17" t="s">
        <v>81</v>
      </c>
    </row>
    <row r="166" spans="1:65" s="2" customFormat="1" ht="19.5">
      <c r="A166" s="34"/>
      <c r="B166" s="35"/>
      <c r="C166" s="36"/>
      <c r="D166" s="191" t="s">
        <v>163</v>
      </c>
      <c r="E166" s="36"/>
      <c r="F166" s="196" t="s">
        <v>1001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163</v>
      </c>
      <c r="AU166" s="17" t="s">
        <v>81</v>
      </c>
    </row>
    <row r="167" spans="1:65" s="13" customFormat="1" ht="11.25">
      <c r="B167" s="197"/>
      <c r="C167" s="198"/>
      <c r="D167" s="191" t="s">
        <v>165</v>
      </c>
      <c r="E167" s="199" t="s">
        <v>19</v>
      </c>
      <c r="F167" s="200" t="s">
        <v>1002</v>
      </c>
      <c r="G167" s="198"/>
      <c r="H167" s="201">
        <v>0.315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165</v>
      </c>
      <c r="AU167" s="207" t="s">
        <v>81</v>
      </c>
      <c r="AV167" s="13" t="s">
        <v>81</v>
      </c>
      <c r="AW167" s="13" t="s">
        <v>34</v>
      </c>
      <c r="AX167" s="13" t="s">
        <v>72</v>
      </c>
      <c r="AY167" s="207" t="s">
        <v>152</v>
      </c>
    </row>
    <row r="168" spans="1:65" s="14" customFormat="1" ht="11.25">
      <c r="B168" s="208"/>
      <c r="C168" s="209"/>
      <c r="D168" s="191" t="s">
        <v>165</v>
      </c>
      <c r="E168" s="210" t="s">
        <v>19</v>
      </c>
      <c r="F168" s="211" t="s">
        <v>168</v>
      </c>
      <c r="G168" s="209"/>
      <c r="H168" s="212">
        <v>0.315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165</v>
      </c>
      <c r="AU168" s="218" t="s">
        <v>81</v>
      </c>
      <c r="AV168" s="14" t="s">
        <v>159</v>
      </c>
      <c r="AW168" s="14" t="s">
        <v>34</v>
      </c>
      <c r="AX168" s="14" t="s">
        <v>79</v>
      </c>
      <c r="AY168" s="218" t="s">
        <v>152</v>
      </c>
    </row>
    <row r="169" spans="1:65" s="2" customFormat="1" ht="24">
      <c r="A169" s="34"/>
      <c r="B169" s="35"/>
      <c r="C169" s="178" t="s">
        <v>295</v>
      </c>
      <c r="D169" s="178" t="s">
        <v>154</v>
      </c>
      <c r="E169" s="179" t="s">
        <v>410</v>
      </c>
      <c r="F169" s="180" t="s">
        <v>411</v>
      </c>
      <c r="G169" s="181" t="s">
        <v>200</v>
      </c>
      <c r="H169" s="182">
        <v>0.315</v>
      </c>
      <c r="I169" s="183"/>
      <c r="J169" s="184">
        <f>ROUND(I169*H169,2)</f>
        <v>0</v>
      </c>
      <c r="K169" s="180" t="s">
        <v>158</v>
      </c>
      <c r="L169" s="39"/>
      <c r="M169" s="185" t="s">
        <v>19</v>
      </c>
      <c r="N169" s="186" t="s">
        <v>43</v>
      </c>
      <c r="O169" s="64"/>
      <c r="P169" s="187">
        <f>O169*H169</f>
        <v>0</v>
      </c>
      <c r="Q169" s="187">
        <v>3.6885000000000001E-2</v>
      </c>
      <c r="R169" s="187">
        <f>Q169*H169</f>
        <v>1.1618775E-2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159</v>
      </c>
      <c r="AT169" s="189" t="s">
        <v>154</v>
      </c>
      <c r="AU169" s="189" t="s">
        <v>81</v>
      </c>
      <c r="AY169" s="17" t="s">
        <v>152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79</v>
      </c>
      <c r="BK169" s="190">
        <f>ROUND(I169*H169,2)</f>
        <v>0</v>
      </c>
      <c r="BL169" s="17" t="s">
        <v>159</v>
      </c>
      <c r="BM169" s="189" t="s">
        <v>1003</v>
      </c>
    </row>
    <row r="170" spans="1:65" s="2" customFormat="1" ht="11.25">
      <c r="A170" s="34"/>
      <c r="B170" s="35"/>
      <c r="C170" s="36"/>
      <c r="D170" s="191" t="s">
        <v>161</v>
      </c>
      <c r="E170" s="36"/>
      <c r="F170" s="192" t="s">
        <v>411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161</v>
      </c>
      <c r="AU170" s="17" t="s">
        <v>81</v>
      </c>
    </row>
    <row r="171" spans="1:65" s="2" customFormat="1" ht="24">
      <c r="A171" s="34"/>
      <c r="B171" s="35"/>
      <c r="C171" s="178" t="s">
        <v>300</v>
      </c>
      <c r="D171" s="178" t="s">
        <v>154</v>
      </c>
      <c r="E171" s="179" t="s">
        <v>747</v>
      </c>
      <c r="F171" s="180" t="s">
        <v>748</v>
      </c>
      <c r="G171" s="181" t="s">
        <v>157</v>
      </c>
      <c r="H171" s="182">
        <v>1009.071</v>
      </c>
      <c r="I171" s="183"/>
      <c r="J171" s="184">
        <f>ROUND(I171*H171,2)</f>
        <v>0</v>
      </c>
      <c r="K171" s="180" t="s">
        <v>158</v>
      </c>
      <c r="L171" s="39"/>
      <c r="M171" s="185" t="s">
        <v>19</v>
      </c>
      <c r="N171" s="186" t="s">
        <v>43</v>
      </c>
      <c r="O171" s="64"/>
      <c r="P171" s="187">
        <f>O171*H171</f>
        <v>0</v>
      </c>
      <c r="Q171" s="187">
        <v>4.8000000000000001E-2</v>
      </c>
      <c r="R171" s="187">
        <f>Q171*H171</f>
        <v>48.435408000000002</v>
      </c>
      <c r="S171" s="187">
        <v>4.8000000000000001E-2</v>
      </c>
      <c r="T171" s="188">
        <f>S171*H171</f>
        <v>48.435408000000002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159</v>
      </c>
      <c r="AT171" s="189" t="s">
        <v>154</v>
      </c>
      <c r="AU171" s="189" t="s">
        <v>81</v>
      </c>
      <c r="AY171" s="17" t="s">
        <v>152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79</v>
      </c>
      <c r="BK171" s="190">
        <f>ROUND(I171*H171,2)</f>
        <v>0</v>
      </c>
      <c r="BL171" s="17" t="s">
        <v>159</v>
      </c>
      <c r="BM171" s="189" t="s">
        <v>1004</v>
      </c>
    </row>
    <row r="172" spans="1:65" s="2" customFormat="1" ht="11.25">
      <c r="A172" s="34"/>
      <c r="B172" s="35"/>
      <c r="C172" s="36"/>
      <c r="D172" s="191" t="s">
        <v>161</v>
      </c>
      <c r="E172" s="36"/>
      <c r="F172" s="192" t="s">
        <v>750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161</v>
      </c>
      <c r="AU172" s="17" t="s">
        <v>81</v>
      </c>
    </row>
    <row r="173" spans="1:65" s="2" customFormat="1" ht="19.5">
      <c r="A173" s="34"/>
      <c r="B173" s="35"/>
      <c r="C173" s="36"/>
      <c r="D173" s="191" t="s">
        <v>163</v>
      </c>
      <c r="E173" s="36"/>
      <c r="F173" s="196" t="s">
        <v>751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163</v>
      </c>
      <c r="AU173" s="17" t="s">
        <v>81</v>
      </c>
    </row>
    <row r="174" spans="1:65" s="13" customFormat="1" ht="11.25">
      <c r="B174" s="197"/>
      <c r="C174" s="198"/>
      <c r="D174" s="191" t="s">
        <v>165</v>
      </c>
      <c r="E174" s="199" t="s">
        <v>19</v>
      </c>
      <c r="F174" s="200" t="s">
        <v>1005</v>
      </c>
      <c r="G174" s="198"/>
      <c r="H174" s="201">
        <v>137.05000000000001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165</v>
      </c>
      <c r="AU174" s="207" t="s">
        <v>81</v>
      </c>
      <c r="AV174" s="13" t="s">
        <v>81</v>
      </c>
      <c r="AW174" s="13" t="s">
        <v>34</v>
      </c>
      <c r="AX174" s="13" t="s">
        <v>72</v>
      </c>
      <c r="AY174" s="207" t="s">
        <v>152</v>
      </c>
    </row>
    <row r="175" spans="1:65" s="13" customFormat="1" ht="11.25">
      <c r="B175" s="197"/>
      <c r="C175" s="198"/>
      <c r="D175" s="191" t="s">
        <v>165</v>
      </c>
      <c r="E175" s="199" t="s">
        <v>19</v>
      </c>
      <c r="F175" s="200" t="s">
        <v>1006</v>
      </c>
      <c r="G175" s="198"/>
      <c r="H175" s="201">
        <v>176.68299999999999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165</v>
      </c>
      <c r="AU175" s="207" t="s">
        <v>81</v>
      </c>
      <c r="AV175" s="13" t="s">
        <v>81</v>
      </c>
      <c r="AW175" s="13" t="s">
        <v>34</v>
      </c>
      <c r="AX175" s="13" t="s">
        <v>72</v>
      </c>
      <c r="AY175" s="207" t="s">
        <v>152</v>
      </c>
    </row>
    <row r="176" spans="1:65" s="13" customFormat="1" ht="11.25">
      <c r="B176" s="197"/>
      <c r="C176" s="198"/>
      <c r="D176" s="191" t="s">
        <v>165</v>
      </c>
      <c r="E176" s="199" t="s">
        <v>19</v>
      </c>
      <c r="F176" s="200" t="s">
        <v>1007</v>
      </c>
      <c r="G176" s="198"/>
      <c r="H176" s="201">
        <v>384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165</v>
      </c>
      <c r="AU176" s="207" t="s">
        <v>81</v>
      </c>
      <c r="AV176" s="13" t="s">
        <v>81</v>
      </c>
      <c r="AW176" s="13" t="s">
        <v>34</v>
      </c>
      <c r="AX176" s="13" t="s">
        <v>72</v>
      </c>
      <c r="AY176" s="207" t="s">
        <v>152</v>
      </c>
    </row>
    <row r="177" spans="1:65" s="13" customFormat="1" ht="22.5">
      <c r="B177" s="197"/>
      <c r="C177" s="198"/>
      <c r="D177" s="191" t="s">
        <v>165</v>
      </c>
      <c r="E177" s="199" t="s">
        <v>19</v>
      </c>
      <c r="F177" s="200" t="s">
        <v>1008</v>
      </c>
      <c r="G177" s="198"/>
      <c r="H177" s="201">
        <v>70.113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165</v>
      </c>
      <c r="AU177" s="207" t="s">
        <v>81</v>
      </c>
      <c r="AV177" s="13" t="s">
        <v>81</v>
      </c>
      <c r="AW177" s="13" t="s">
        <v>34</v>
      </c>
      <c r="AX177" s="13" t="s">
        <v>72</v>
      </c>
      <c r="AY177" s="207" t="s">
        <v>152</v>
      </c>
    </row>
    <row r="178" spans="1:65" s="13" customFormat="1" ht="22.5">
      <c r="B178" s="197"/>
      <c r="C178" s="198"/>
      <c r="D178" s="191" t="s">
        <v>165</v>
      </c>
      <c r="E178" s="199" t="s">
        <v>19</v>
      </c>
      <c r="F178" s="200" t="s">
        <v>1009</v>
      </c>
      <c r="G178" s="198"/>
      <c r="H178" s="201">
        <v>59.689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165</v>
      </c>
      <c r="AU178" s="207" t="s">
        <v>81</v>
      </c>
      <c r="AV178" s="13" t="s">
        <v>81</v>
      </c>
      <c r="AW178" s="13" t="s">
        <v>34</v>
      </c>
      <c r="AX178" s="13" t="s">
        <v>72</v>
      </c>
      <c r="AY178" s="207" t="s">
        <v>152</v>
      </c>
    </row>
    <row r="179" spans="1:65" s="13" customFormat="1" ht="11.25">
      <c r="B179" s="197"/>
      <c r="C179" s="198"/>
      <c r="D179" s="191" t="s">
        <v>165</v>
      </c>
      <c r="E179" s="199" t="s">
        <v>19</v>
      </c>
      <c r="F179" s="200" t="s">
        <v>1010</v>
      </c>
      <c r="G179" s="198"/>
      <c r="H179" s="201">
        <v>181.536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165</v>
      </c>
      <c r="AU179" s="207" t="s">
        <v>81</v>
      </c>
      <c r="AV179" s="13" t="s">
        <v>81</v>
      </c>
      <c r="AW179" s="13" t="s">
        <v>34</v>
      </c>
      <c r="AX179" s="13" t="s">
        <v>72</v>
      </c>
      <c r="AY179" s="207" t="s">
        <v>152</v>
      </c>
    </row>
    <row r="180" spans="1:65" s="14" customFormat="1" ht="11.25">
      <c r="B180" s="208"/>
      <c r="C180" s="209"/>
      <c r="D180" s="191" t="s">
        <v>165</v>
      </c>
      <c r="E180" s="210" t="s">
        <v>19</v>
      </c>
      <c r="F180" s="211" t="s">
        <v>168</v>
      </c>
      <c r="G180" s="209"/>
      <c r="H180" s="212">
        <v>1009.0709999999999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165</v>
      </c>
      <c r="AU180" s="218" t="s">
        <v>81</v>
      </c>
      <c r="AV180" s="14" t="s">
        <v>159</v>
      </c>
      <c r="AW180" s="14" t="s">
        <v>34</v>
      </c>
      <c r="AX180" s="14" t="s">
        <v>79</v>
      </c>
      <c r="AY180" s="218" t="s">
        <v>152</v>
      </c>
    </row>
    <row r="181" spans="1:65" s="2" customFormat="1" ht="24">
      <c r="A181" s="34"/>
      <c r="B181" s="35"/>
      <c r="C181" s="178" t="s">
        <v>304</v>
      </c>
      <c r="D181" s="178" t="s">
        <v>154</v>
      </c>
      <c r="E181" s="179" t="s">
        <v>421</v>
      </c>
      <c r="F181" s="180" t="s">
        <v>422</v>
      </c>
      <c r="G181" s="181" t="s">
        <v>200</v>
      </c>
      <c r="H181" s="182">
        <v>8</v>
      </c>
      <c r="I181" s="183"/>
      <c r="J181" s="184">
        <f>ROUND(I181*H181,2)</f>
        <v>0</v>
      </c>
      <c r="K181" s="180" t="s">
        <v>158</v>
      </c>
      <c r="L181" s="39"/>
      <c r="M181" s="185" t="s">
        <v>19</v>
      </c>
      <c r="N181" s="186" t="s">
        <v>43</v>
      </c>
      <c r="O181" s="64"/>
      <c r="P181" s="187">
        <f>O181*H181</f>
        <v>0</v>
      </c>
      <c r="Q181" s="187">
        <v>0.50375000000000003</v>
      </c>
      <c r="R181" s="187">
        <f>Q181*H181</f>
        <v>4.03</v>
      </c>
      <c r="S181" s="187">
        <v>0.5</v>
      </c>
      <c r="T181" s="188">
        <f>S181*H181</f>
        <v>4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159</v>
      </c>
      <c r="AT181" s="189" t="s">
        <v>154</v>
      </c>
      <c r="AU181" s="189" t="s">
        <v>81</v>
      </c>
      <c r="AY181" s="17" t="s">
        <v>152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79</v>
      </c>
      <c r="BK181" s="190">
        <f>ROUND(I181*H181,2)</f>
        <v>0</v>
      </c>
      <c r="BL181" s="17" t="s">
        <v>159</v>
      </c>
      <c r="BM181" s="189" t="s">
        <v>423</v>
      </c>
    </row>
    <row r="182" spans="1:65" s="2" customFormat="1" ht="11.25">
      <c r="A182" s="34"/>
      <c r="B182" s="35"/>
      <c r="C182" s="36"/>
      <c r="D182" s="191" t="s">
        <v>161</v>
      </c>
      <c r="E182" s="36"/>
      <c r="F182" s="192" t="s">
        <v>424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161</v>
      </c>
      <c r="AU182" s="17" t="s">
        <v>81</v>
      </c>
    </row>
    <row r="183" spans="1:65" s="2" customFormat="1" ht="29.25">
      <c r="A183" s="34"/>
      <c r="B183" s="35"/>
      <c r="C183" s="36"/>
      <c r="D183" s="191" t="s">
        <v>163</v>
      </c>
      <c r="E183" s="36"/>
      <c r="F183" s="196" t="s">
        <v>1011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163</v>
      </c>
      <c r="AU183" s="17" t="s">
        <v>81</v>
      </c>
    </row>
    <row r="184" spans="1:65" s="2" customFormat="1" ht="16.5" customHeight="1">
      <c r="A184" s="34"/>
      <c r="B184" s="35"/>
      <c r="C184" s="219" t="s">
        <v>311</v>
      </c>
      <c r="D184" s="219" t="s">
        <v>267</v>
      </c>
      <c r="E184" s="220" t="s">
        <v>759</v>
      </c>
      <c r="F184" s="221" t="s">
        <v>760</v>
      </c>
      <c r="G184" s="222" t="s">
        <v>270</v>
      </c>
      <c r="H184" s="223">
        <v>5.4</v>
      </c>
      <c r="I184" s="224"/>
      <c r="J184" s="225">
        <f>ROUND(I184*H184,2)</f>
        <v>0</v>
      </c>
      <c r="K184" s="221" t="s">
        <v>158</v>
      </c>
      <c r="L184" s="226"/>
      <c r="M184" s="227" t="s">
        <v>19</v>
      </c>
      <c r="N184" s="228" t="s">
        <v>43</v>
      </c>
      <c r="O184" s="64"/>
      <c r="P184" s="187">
        <f>O184*H184</f>
        <v>0</v>
      </c>
      <c r="Q184" s="187">
        <v>1</v>
      </c>
      <c r="R184" s="187">
        <f>Q184*H184</f>
        <v>5.4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204</v>
      </c>
      <c r="AT184" s="189" t="s">
        <v>267</v>
      </c>
      <c r="AU184" s="189" t="s">
        <v>81</v>
      </c>
      <c r="AY184" s="17" t="s">
        <v>152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79</v>
      </c>
      <c r="BK184" s="190">
        <f>ROUND(I184*H184,2)</f>
        <v>0</v>
      </c>
      <c r="BL184" s="17" t="s">
        <v>159</v>
      </c>
      <c r="BM184" s="189" t="s">
        <v>1012</v>
      </c>
    </row>
    <row r="185" spans="1:65" s="2" customFormat="1" ht="11.25">
      <c r="A185" s="34"/>
      <c r="B185" s="35"/>
      <c r="C185" s="36"/>
      <c r="D185" s="191" t="s">
        <v>161</v>
      </c>
      <c r="E185" s="36"/>
      <c r="F185" s="192" t="s">
        <v>760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161</v>
      </c>
      <c r="AU185" s="17" t="s">
        <v>81</v>
      </c>
    </row>
    <row r="186" spans="1:65" s="2" customFormat="1" ht="19.5">
      <c r="A186" s="34"/>
      <c r="B186" s="35"/>
      <c r="C186" s="36"/>
      <c r="D186" s="191" t="s">
        <v>163</v>
      </c>
      <c r="E186" s="36"/>
      <c r="F186" s="196" t="s">
        <v>1013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163</v>
      </c>
      <c r="AU186" s="17" t="s">
        <v>81</v>
      </c>
    </row>
    <row r="187" spans="1:65" s="13" customFormat="1" ht="11.25">
      <c r="B187" s="197"/>
      <c r="C187" s="198"/>
      <c r="D187" s="191" t="s">
        <v>165</v>
      </c>
      <c r="E187" s="199" t="s">
        <v>19</v>
      </c>
      <c r="F187" s="200" t="s">
        <v>1014</v>
      </c>
      <c r="G187" s="198"/>
      <c r="H187" s="201">
        <v>5.4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165</v>
      </c>
      <c r="AU187" s="207" t="s">
        <v>81</v>
      </c>
      <c r="AV187" s="13" t="s">
        <v>81</v>
      </c>
      <c r="AW187" s="13" t="s">
        <v>34</v>
      </c>
      <c r="AX187" s="13" t="s">
        <v>72</v>
      </c>
      <c r="AY187" s="207" t="s">
        <v>152</v>
      </c>
    </row>
    <row r="188" spans="1:65" s="14" customFormat="1" ht="11.25">
      <c r="B188" s="208"/>
      <c r="C188" s="209"/>
      <c r="D188" s="191" t="s">
        <v>165</v>
      </c>
      <c r="E188" s="210" t="s">
        <v>19</v>
      </c>
      <c r="F188" s="211" t="s">
        <v>168</v>
      </c>
      <c r="G188" s="209"/>
      <c r="H188" s="212">
        <v>5.4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165</v>
      </c>
      <c r="AU188" s="218" t="s">
        <v>81</v>
      </c>
      <c r="AV188" s="14" t="s">
        <v>159</v>
      </c>
      <c r="AW188" s="14" t="s">
        <v>34</v>
      </c>
      <c r="AX188" s="14" t="s">
        <v>79</v>
      </c>
      <c r="AY188" s="218" t="s">
        <v>152</v>
      </c>
    </row>
    <row r="189" spans="1:65" s="2" customFormat="1" ht="24">
      <c r="A189" s="34"/>
      <c r="B189" s="35"/>
      <c r="C189" s="178" t="s">
        <v>316</v>
      </c>
      <c r="D189" s="178" t="s">
        <v>154</v>
      </c>
      <c r="E189" s="179" t="s">
        <v>434</v>
      </c>
      <c r="F189" s="180" t="s">
        <v>435</v>
      </c>
      <c r="G189" s="181" t="s">
        <v>157</v>
      </c>
      <c r="H189" s="182">
        <v>398.16699999999997</v>
      </c>
      <c r="I189" s="183"/>
      <c r="J189" s="184">
        <f>ROUND(I189*H189,2)</f>
        <v>0</v>
      </c>
      <c r="K189" s="180" t="s">
        <v>158</v>
      </c>
      <c r="L189" s="39"/>
      <c r="M189" s="185" t="s">
        <v>19</v>
      </c>
      <c r="N189" s="186" t="s">
        <v>43</v>
      </c>
      <c r="O189" s="64"/>
      <c r="P189" s="187">
        <f>O189*H189</f>
        <v>0</v>
      </c>
      <c r="Q189" s="187">
        <v>7.8163999999999997E-2</v>
      </c>
      <c r="R189" s="187">
        <f>Q189*H189</f>
        <v>31.122325387999997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159</v>
      </c>
      <c r="AT189" s="189" t="s">
        <v>154</v>
      </c>
      <c r="AU189" s="189" t="s">
        <v>81</v>
      </c>
      <c r="AY189" s="17" t="s">
        <v>152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79</v>
      </c>
      <c r="BK189" s="190">
        <f>ROUND(I189*H189,2)</f>
        <v>0</v>
      </c>
      <c r="BL189" s="17" t="s">
        <v>159</v>
      </c>
      <c r="BM189" s="189" t="s">
        <v>436</v>
      </c>
    </row>
    <row r="190" spans="1:65" s="2" customFormat="1" ht="19.5">
      <c r="A190" s="34"/>
      <c r="B190" s="35"/>
      <c r="C190" s="36"/>
      <c r="D190" s="191" t="s">
        <v>161</v>
      </c>
      <c r="E190" s="36"/>
      <c r="F190" s="192" t="s">
        <v>437</v>
      </c>
      <c r="G190" s="36"/>
      <c r="H190" s="36"/>
      <c r="I190" s="193"/>
      <c r="J190" s="36"/>
      <c r="K190" s="36"/>
      <c r="L190" s="39"/>
      <c r="M190" s="194"/>
      <c r="N190" s="195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161</v>
      </c>
      <c r="AU190" s="17" t="s">
        <v>81</v>
      </c>
    </row>
    <row r="191" spans="1:65" s="2" customFormat="1" ht="39">
      <c r="A191" s="34"/>
      <c r="B191" s="35"/>
      <c r="C191" s="36"/>
      <c r="D191" s="191" t="s">
        <v>163</v>
      </c>
      <c r="E191" s="36"/>
      <c r="F191" s="196" t="s">
        <v>1015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163</v>
      </c>
      <c r="AU191" s="17" t="s">
        <v>81</v>
      </c>
    </row>
    <row r="192" spans="1:65" s="13" customFormat="1" ht="11.25">
      <c r="B192" s="197"/>
      <c r="C192" s="198"/>
      <c r="D192" s="191" t="s">
        <v>165</v>
      </c>
      <c r="E192" s="199" t="s">
        <v>19</v>
      </c>
      <c r="F192" s="200" t="s">
        <v>1016</v>
      </c>
      <c r="G192" s="198"/>
      <c r="H192" s="201">
        <v>56.768999999999998</v>
      </c>
      <c r="I192" s="202"/>
      <c r="J192" s="198"/>
      <c r="K192" s="198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165</v>
      </c>
      <c r="AU192" s="207" t="s">
        <v>81</v>
      </c>
      <c r="AV192" s="13" t="s">
        <v>81</v>
      </c>
      <c r="AW192" s="13" t="s">
        <v>34</v>
      </c>
      <c r="AX192" s="13" t="s">
        <v>72</v>
      </c>
      <c r="AY192" s="207" t="s">
        <v>152</v>
      </c>
    </row>
    <row r="193" spans="1:65" s="13" customFormat="1" ht="11.25">
      <c r="B193" s="197"/>
      <c r="C193" s="198"/>
      <c r="D193" s="191" t="s">
        <v>165</v>
      </c>
      <c r="E193" s="199" t="s">
        <v>19</v>
      </c>
      <c r="F193" s="200" t="s">
        <v>1017</v>
      </c>
      <c r="G193" s="198"/>
      <c r="H193" s="201">
        <v>41.036999999999999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165</v>
      </c>
      <c r="AU193" s="207" t="s">
        <v>81</v>
      </c>
      <c r="AV193" s="13" t="s">
        <v>81</v>
      </c>
      <c r="AW193" s="13" t="s">
        <v>34</v>
      </c>
      <c r="AX193" s="13" t="s">
        <v>72</v>
      </c>
      <c r="AY193" s="207" t="s">
        <v>152</v>
      </c>
    </row>
    <row r="194" spans="1:65" s="13" customFormat="1" ht="11.25">
      <c r="B194" s="197"/>
      <c r="C194" s="198"/>
      <c r="D194" s="191" t="s">
        <v>165</v>
      </c>
      <c r="E194" s="199" t="s">
        <v>19</v>
      </c>
      <c r="F194" s="200" t="s">
        <v>1018</v>
      </c>
      <c r="G194" s="198"/>
      <c r="H194" s="201">
        <v>96</v>
      </c>
      <c r="I194" s="202"/>
      <c r="J194" s="198"/>
      <c r="K194" s="198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165</v>
      </c>
      <c r="AU194" s="207" t="s">
        <v>81</v>
      </c>
      <c r="AV194" s="13" t="s">
        <v>81</v>
      </c>
      <c r="AW194" s="13" t="s">
        <v>34</v>
      </c>
      <c r="AX194" s="13" t="s">
        <v>72</v>
      </c>
      <c r="AY194" s="207" t="s">
        <v>152</v>
      </c>
    </row>
    <row r="195" spans="1:65" s="13" customFormat="1" ht="22.5">
      <c r="B195" s="197"/>
      <c r="C195" s="198"/>
      <c r="D195" s="191" t="s">
        <v>165</v>
      </c>
      <c r="E195" s="199" t="s">
        <v>19</v>
      </c>
      <c r="F195" s="200" t="s">
        <v>1019</v>
      </c>
      <c r="G195" s="198"/>
      <c r="H195" s="201">
        <v>21.033999999999999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165</v>
      </c>
      <c r="AU195" s="207" t="s">
        <v>81</v>
      </c>
      <c r="AV195" s="13" t="s">
        <v>81</v>
      </c>
      <c r="AW195" s="13" t="s">
        <v>34</v>
      </c>
      <c r="AX195" s="13" t="s">
        <v>72</v>
      </c>
      <c r="AY195" s="207" t="s">
        <v>152</v>
      </c>
    </row>
    <row r="196" spans="1:65" s="13" customFormat="1" ht="22.5">
      <c r="B196" s="197"/>
      <c r="C196" s="198"/>
      <c r="D196" s="191" t="s">
        <v>165</v>
      </c>
      <c r="E196" s="199" t="s">
        <v>19</v>
      </c>
      <c r="F196" s="200" t="s">
        <v>1020</v>
      </c>
      <c r="G196" s="198"/>
      <c r="H196" s="201">
        <v>1.7909999999999999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165</v>
      </c>
      <c r="AU196" s="207" t="s">
        <v>81</v>
      </c>
      <c r="AV196" s="13" t="s">
        <v>81</v>
      </c>
      <c r="AW196" s="13" t="s">
        <v>34</v>
      </c>
      <c r="AX196" s="13" t="s">
        <v>72</v>
      </c>
      <c r="AY196" s="207" t="s">
        <v>152</v>
      </c>
    </row>
    <row r="197" spans="1:65" s="13" customFormat="1" ht="22.5">
      <c r="B197" s="197"/>
      <c r="C197" s="198"/>
      <c r="D197" s="191" t="s">
        <v>165</v>
      </c>
      <c r="E197" s="199" t="s">
        <v>19</v>
      </c>
      <c r="F197" s="200" t="s">
        <v>1021</v>
      </c>
      <c r="G197" s="198"/>
      <c r="H197" s="201">
        <v>181.536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165</v>
      </c>
      <c r="AU197" s="207" t="s">
        <v>81</v>
      </c>
      <c r="AV197" s="13" t="s">
        <v>81</v>
      </c>
      <c r="AW197" s="13" t="s">
        <v>34</v>
      </c>
      <c r="AX197" s="13" t="s">
        <v>72</v>
      </c>
      <c r="AY197" s="207" t="s">
        <v>152</v>
      </c>
    </row>
    <row r="198" spans="1:65" s="14" customFormat="1" ht="11.25">
      <c r="B198" s="208"/>
      <c r="C198" s="209"/>
      <c r="D198" s="191" t="s">
        <v>165</v>
      </c>
      <c r="E198" s="210" t="s">
        <v>19</v>
      </c>
      <c r="F198" s="211" t="s">
        <v>168</v>
      </c>
      <c r="G198" s="209"/>
      <c r="H198" s="212">
        <v>398.16699999999997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165</v>
      </c>
      <c r="AU198" s="218" t="s">
        <v>81</v>
      </c>
      <c r="AV198" s="14" t="s">
        <v>159</v>
      </c>
      <c r="AW198" s="14" t="s">
        <v>34</v>
      </c>
      <c r="AX198" s="14" t="s">
        <v>79</v>
      </c>
      <c r="AY198" s="218" t="s">
        <v>152</v>
      </c>
    </row>
    <row r="199" spans="1:65" s="2" customFormat="1" ht="24">
      <c r="A199" s="34"/>
      <c r="B199" s="35"/>
      <c r="C199" s="178" t="s">
        <v>321</v>
      </c>
      <c r="D199" s="178" t="s">
        <v>154</v>
      </c>
      <c r="E199" s="179" t="s">
        <v>414</v>
      </c>
      <c r="F199" s="180" t="s">
        <v>415</v>
      </c>
      <c r="G199" s="181" t="s">
        <v>157</v>
      </c>
      <c r="H199" s="182">
        <v>298.625</v>
      </c>
      <c r="I199" s="183"/>
      <c r="J199" s="184">
        <f>ROUND(I199*H199,2)</f>
        <v>0</v>
      </c>
      <c r="K199" s="180" t="s">
        <v>158</v>
      </c>
      <c r="L199" s="39"/>
      <c r="M199" s="185" t="s">
        <v>19</v>
      </c>
      <c r="N199" s="186" t="s">
        <v>43</v>
      </c>
      <c r="O199" s="64"/>
      <c r="P199" s="187">
        <f>O199*H199</f>
        <v>0</v>
      </c>
      <c r="Q199" s="187">
        <v>0</v>
      </c>
      <c r="R199" s="187">
        <f>Q199*H199</f>
        <v>0</v>
      </c>
      <c r="S199" s="187">
        <v>7.7899999999999997E-2</v>
      </c>
      <c r="T199" s="188">
        <f>S199*H199</f>
        <v>23.262887499999998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159</v>
      </c>
      <c r="AT199" s="189" t="s">
        <v>154</v>
      </c>
      <c r="AU199" s="189" t="s">
        <v>81</v>
      </c>
      <c r="AY199" s="17" t="s">
        <v>152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79</v>
      </c>
      <c r="BK199" s="190">
        <f>ROUND(I199*H199,2)</f>
        <v>0</v>
      </c>
      <c r="BL199" s="17" t="s">
        <v>159</v>
      </c>
      <c r="BM199" s="189" t="s">
        <v>416</v>
      </c>
    </row>
    <row r="200" spans="1:65" s="2" customFormat="1" ht="29.25">
      <c r="A200" s="34"/>
      <c r="B200" s="35"/>
      <c r="C200" s="36"/>
      <c r="D200" s="191" t="s">
        <v>161</v>
      </c>
      <c r="E200" s="36"/>
      <c r="F200" s="192" t="s">
        <v>417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161</v>
      </c>
      <c r="AU200" s="17" t="s">
        <v>81</v>
      </c>
    </row>
    <row r="201" spans="1:65" s="2" customFormat="1" ht="19.5">
      <c r="A201" s="34"/>
      <c r="B201" s="35"/>
      <c r="C201" s="36"/>
      <c r="D201" s="191" t="s">
        <v>163</v>
      </c>
      <c r="E201" s="36"/>
      <c r="F201" s="196" t="s">
        <v>1022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163</v>
      </c>
      <c r="AU201" s="17" t="s">
        <v>81</v>
      </c>
    </row>
    <row r="202" spans="1:65" s="13" customFormat="1" ht="11.25">
      <c r="B202" s="197"/>
      <c r="C202" s="198"/>
      <c r="D202" s="191" t="s">
        <v>165</v>
      </c>
      <c r="E202" s="199" t="s">
        <v>19</v>
      </c>
      <c r="F202" s="200" t="s">
        <v>1023</v>
      </c>
      <c r="G202" s="198"/>
      <c r="H202" s="201">
        <v>298.625</v>
      </c>
      <c r="I202" s="202"/>
      <c r="J202" s="198"/>
      <c r="K202" s="198"/>
      <c r="L202" s="203"/>
      <c r="M202" s="204"/>
      <c r="N202" s="205"/>
      <c r="O202" s="205"/>
      <c r="P202" s="205"/>
      <c r="Q202" s="205"/>
      <c r="R202" s="205"/>
      <c r="S202" s="205"/>
      <c r="T202" s="206"/>
      <c r="AT202" s="207" t="s">
        <v>165</v>
      </c>
      <c r="AU202" s="207" t="s">
        <v>81</v>
      </c>
      <c r="AV202" s="13" t="s">
        <v>81</v>
      </c>
      <c r="AW202" s="13" t="s">
        <v>34</v>
      </c>
      <c r="AX202" s="13" t="s">
        <v>79</v>
      </c>
      <c r="AY202" s="207" t="s">
        <v>152</v>
      </c>
    </row>
    <row r="203" spans="1:65" s="2" customFormat="1" ht="24">
      <c r="A203" s="34"/>
      <c r="B203" s="35"/>
      <c r="C203" s="178" t="s">
        <v>327</v>
      </c>
      <c r="D203" s="178" t="s">
        <v>154</v>
      </c>
      <c r="E203" s="179" t="s">
        <v>1024</v>
      </c>
      <c r="F203" s="180" t="s">
        <v>1025</v>
      </c>
      <c r="G203" s="181" t="s">
        <v>157</v>
      </c>
      <c r="H203" s="182">
        <v>193.17599999999999</v>
      </c>
      <c r="I203" s="183"/>
      <c r="J203" s="184">
        <f>ROUND(I203*H203,2)</f>
        <v>0</v>
      </c>
      <c r="K203" s="180" t="s">
        <v>158</v>
      </c>
      <c r="L203" s="39"/>
      <c r="M203" s="185" t="s">
        <v>19</v>
      </c>
      <c r="N203" s="186" t="s">
        <v>43</v>
      </c>
      <c r="O203" s="64"/>
      <c r="P203" s="187">
        <f>O203*H203</f>
        <v>0</v>
      </c>
      <c r="Q203" s="187">
        <v>1.9425000000000001E-2</v>
      </c>
      <c r="R203" s="187">
        <f>Q203*H203</f>
        <v>3.7524438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159</v>
      </c>
      <c r="AT203" s="189" t="s">
        <v>154</v>
      </c>
      <c r="AU203" s="189" t="s">
        <v>81</v>
      </c>
      <c r="AY203" s="17" t="s">
        <v>152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79</v>
      </c>
      <c r="BK203" s="190">
        <f>ROUND(I203*H203,2)</f>
        <v>0</v>
      </c>
      <c r="BL203" s="17" t="s">
        <v>159</v>
      </c>
      <c r="BM203" s="189" t="s">
        <v>1026</v>
      </c>
    </row>
    <row r="204" spans="1:65" s="2" customFormat="1" ht="19.5">
      <c r="A204" s="34"/>
      <c r="B204" s="35"/>
      <c r="C204" s="36"/>
      <c r="D204" s="191" t="s">
        <v>161</v>
      </c>
      <c r="E204" s="36"/>
      <c r="F204" s="192" t="s">
        <v>1027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161</v>
      </c>
      <c r="AU204" s="17" t="s">
        <v>81</v>
      </c>
    </row>
    <row r="205" spans="1:65" s="2" customFormat="1" ht="19.5">
      <c r="A205" s="34"/>
      <c r="B205" s="35"/>
      <c r="C205" s="36"/>
      <c r="D205" s="191" t="s">
        <v>163</v>
      </c>
      <c r="E205" s="36"/>
      <c r="F205" s="196" t="s">
        <v>1028</v>
      </c>
      <c r="G205" s="36"/>
      <c r="H205" s="36"/>
      <c r="I205" s="193"/>
      <c r="J205" s="36"/>
      <c r="K205" s="36"/>
      <c r="L205" s="39"/>
      <c r="M205" s="194"/>
      <c r="N205" s="195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163</v>
      </c>
      <c r="AU205" s="17" t="s">
        <v>81</v>
      </c>
    </row>
    <row r="206" spans="1:65" s="13" customFormat="1" ht="11.25">
      <c r="B206" s="197"/>
      <c r="C206" s="198"/>
      <c r="D206" s="191" t="s">
        <v>165</v>
      </c>
      <c r="E206" s="199" t="s">
        <v>19</v>
      </c>
      <c r="F206" s="200" t="s">
        <v>1029</v>
      </c>
      <c r="G206" s="198"/>
      <c r="H206" s="201">
        <v>144.67599999999999</v>
      </c>
      <c r="I206" s="202"/>
      <c r="J206" s="198"/>
      <c r="K206" s="198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165</v>
      </c>
      <c r="AU206" s="207" t="s">
        <v>81</v>
      </c>
      <c r="AV206" s="13" t="s">
        <v>81</v>
      </c>
      <c r="AW206" s="13" t="s">
        <v>34</v>
      </c>
      <c r="AX206" s="13" t="s">
        <v>72</v>
      </c>
      <c r="AY206" s="207" t="s">
        <v>152</v>
      </c>
    </row>
    <row r="207" spans="1:65" s="13" customFormat="1" ht="11.25">
      <c r="B207" s="197"/>
      <c r="C207" s="198"/>
      <c r="D207" s="191" t="s">
        <v>165</v>
      </c>
      <c r="E207" s="199" t="s">
        <v>19</v>
      </c>
      <c r="F207" s="200" t="s">
        <v>1030</v>
      </c>
      <c r="G207" s="198"/>
      <c r="H207" s="201">
        <v>48.5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165</v>
      </c>
      <c r="AU207" s="207" t="s">
        <v>81</v>
      </c>
      <c r="AV207" s="13" t="s">
        <v>81</v>
      </c>
      <c r="AW207" s="13" t="s">
        <v>34</v>
      </c>
      <c r="AX207" s="13" t="s">
        <v>72</v>
      </c>
      <c r="AY207" s="207" t="s">
        <v>152</v>
      </c>
    </row>
    <row r="208" spans="1:65" s="14" customFormat="1" ht="11.25">
      <c r="B208" s="208"/>
      <c r="C208" s="209"/>
      <c r="D208" s="191" t="s">
        <v>165</v>
      </c>
      <c r="E208" s="210" t="s">
        <v>19</v>
      </c>
      <c r="F208" s="211" t="s">
        <v>168</v>
      </c>
      <c r="G208" s="209"/>
      <c r="H208" s="212">
        <v>193.17599999999999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165</v>
      </c>
      <c r="AU208" s="218" t="s">
        <v>81</v>
      </c>
      <c r="AV208" s="14" t="s">
        <v>159</v>
      </c>
      <c r="AW208" s="14" t="s">
        <v>34</v>
      </c>
      <c r="AX208" s="14" t="s">
        <v>79</v>
      </c>
      <c r="AY208" s="218" t="s">
        <v>152</v>
      </c>
    </row>
    <row r="209" spans="1:65" s="2" customFormat="1" ht="24">
      <c r="A209" s="34"/>
      <c r="B209" s="35"/>
      <c r="C209" s="178" t="s">
        <v>334</v>
      </c>
      <c r="D209" s="178" t="s">
        <v>154</v>
      </c>
      <c r="E209" s="179" t="s">
        <v>887</v>
      </c>
      <c r="F209" s="180" t="s">
        <v>888</v>
      </c>
      <c r="G209" s="181" t="s">
        <v>157</v>
      </c>
      <c r="H209" s="182">
        <v>193.17599999999999</v>
      </c>
      <c r="I209" s="183"/>
      <c r="J209" s="184">
        <f>ROUND(I209*H209,2)</f>
        <v>0</v>
      </c>
      <c r="K209" s="180" t="s">
        <v>158</v>
      </c>
      <c r="L209" s="39"/>
      <c r="M209" s="185" t="s">
        <v>19</v>
      </c>
      <c r="N209" s="186" t="s">
        <v>43</v>
      </c>
      <c r="O209" s="64"/>
      <c r="P209" s="187">
        <f>O209*H209</f>
        <v>0</v>
      </c>
      <c r="Q209" s="187">
        <v>5.8279999999999998E-2</v>
      </c>
      <c r="R209" s="187">
        <f>Q209*H209</f>
        <v>11.258297279999999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159</v>
      </c>
      <c r="AT209" s="189" t="s">
        <v>154</v>
      </c>
      <c r="AU209" s="189" t="s">
        <v>81</v>
      </c>
      <c r="AY209" s="17" t="s">
        <v>152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79</v>
      </c>
      <c r="BK209" s="190">
        <f>ROUND(I209*H209,2)</f>
        <v>0</v>
      </c>
      <c r="BL209" s="17" t="s">
        <v>159</v>
      </c>
      <c r="BM209" s="189" t="s">
        <v>1031</v>
      </c>
    </row>
    <row r="210" spans="1:65" s="2" customFormat="1" ht="19.5">
      <c r="A210" s="34"/>
      <c r="B210" s="35"/>
      <c r="C210" s="36"/>
      <c r="D210" s="191" t="s">
        <v>161</v>
      </c>
      <c r="E210" s="36"/>
      <c r="F210" s="192" t="s">
        <v>890</v>
      </c>
      <c r="G210" s="36"/>
      <c r="H210" s="36"/>
      <c r="I210" s="193"/>
      <c r="J210" s="36"/>
      <c r="K210" s="36"/>
      <c r="L210" s="39"/>
      <c r="M210" s="194"/>
      <c r="N210" s="195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161</v>
      </c>
      <c r="AU210" s="17" t="s">
        <v>81</v>
      </c>
    </row>
    <row r="211" spans="1:65" s="13" customFormat="1" ht="11.25">
      <c r="B211" s="197"/>
      <c r="C211" s="198"/>
      <c r="D211" s="191" t="s">
        <v>165</v>
      </c>
      <c r="E211" s="199" t="s">
        <v>19</v>
      </c>
      <c r="F211" s="200" t="s">
        <v>1029</v>
      </c>
      <c r="G211" s="198"/>
      <c r="H211" s="201">
        <v>144.67599999999999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165</v>
      </c>
      <c r="AU211" s="207" t="s">
        <v>81</v>
      </c>
      <c r="AV211" s="13" t="s">
        <v>81</v>
      </c>
      <c r="AW211" s="13" t="s">
        <v>34</v>
      </c>
      <c r="AX211" s="13" t="s">
        <v>72</v>
      </c>
      <c r="AY211" s="207" t="s">
        <v>152</v>
      </c>
    </row>
    <row r="212" spans="1:65" s="13" customFormat="1" ht="11.25">
      <c r="B212" s="197"/>
      <c r="C212" s="198"/>
      <c r="D212" s="191" t="s">
        <v>165</v>
      </c>
      <c r="E212" s="199" t="s">
        <v>19</v>
      </c>
      <c r="F212" s="200" t="s">
        <v>1030</v>
      </c>
      <c r="G212" s="198"/>
      <c r="H212" s="201">
        <v>48.5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165</v>
      </c>
      <c r="AU212" s="207" t="s">
        <v>81</v>
      </c>
      <c r="AV212" s="13" t="s">
        <v>81</v>
      </c>
      <c r="AW212" s="13" t="s">
        <v>34</v>
      </c>
      <c r="AX212" s="13" t="s">
        <v>72</v>
      </c>
      <c r="AY212" s="207" t="s">
        <v>152</v>
      </c>
    </row>
    <row r="213" spans="1:65" s="14" customFormat="1" ht="11.25">
      <c r="B213" s="208"/>
      <c r="C213" s="209"/>
      <c r="D213" s="191" t="s">
        <v>165</v>
      </c>
      <c r="E213" s="210" t="s">
        <v>19</v>
      </c>
      <c r="F213" s="211" t="s">
        <v>168</v>
      </c>
      <c r="G213" s="209"/>
      <c r="H213" s="212">
        <v>193.17599999999999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165</v>
      </c>
      <c r="AU213" s="218" t="s">
        <v>81</v>
      </c>
      <c r="AV213" s="14" t="s">
        <v>159</v>
      </c>
      <c r="AW213" s="14" t="s">
        <v>34</v>
      </c>
      <c r="AX213" s="14" t="s">
        <v>79</v>
      </c>
      <c r="AY213" s="218" t="s">
        <v>152</v>
      </c>
    </row>
    <row r="214" spans="1:65" s="2" customFormat="1" ht="24">
      <c r="A214" s="34"/>
      <c r="B214" s="35"/>
      <c r="C214" s="178" t="s">
        <v>341</v>
      </c>
      <c r="D214" s="178" t="s">
        <v>154</v>
      </c>
      <c r="E214" s="179" t="s">
        <v>1032</v>
      </c>
      <c r="F214" s="180" t="s">
        <v>1033</v>
      </c>
      <c r="G214" s="181" t="s">
        <v>157</v>
      </c>
      <c r="H214" s="182">
        <v>193.17599999999999</v>
      </c>
      <c r="I214" s="183"/>
      <c r="J214" s="184">
        <f>ROUND(I214*H214,2)</f>
        <v>0</v>
      </c>
      <c r="K214" s="180" t="s">
        <v>158</v>
      </c>
      <c r="L214" s="39"/>
      <c r="M214" s="185" t="s">
        <v>19</v>
      </c>
      <c r="N214" s="186" t="s">
        <v>43</v>
      </c>
      <c r="O214" s="64"/>
      <c r="P214" s="187">
        <f>O214*H214</f>
        <v>0</v>
      </c>
      <c r="Q214" s="187">
        <v>1.58E-3</v>
      </c>
      <c r="R214" s="187">
        <f>Q214*H214</f>
        <v>0.30521808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159</v>
      </c>
      <c r="AT214" s="189" t="s">
        <v>154</v>
      </c>
      <c r="AU214" s="189" t="s">
        <v>81</v>
      </c>
      <c r="AY214" s="17" t="s">
        <v>152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79</v>
      </c>
      <c r="BK214" s="190">
        <f>ROUND(I214*H214,2)</f>
        <v>0</v>
      </c>
      <c r="BL214" s="17" t="s">
        <v>159</v>
      </c>
      <c r="BM214" s="189" t="s">
        <v>1034</v>
      </c>
    </row>
    <row r="215" spans="1:65" s="2" customFormat="1" ht="19.5">
      <c r="A215" s="34"/>
      <c r="B215" s="35"/>
      <c r="C215" s="36"/>
      <c r="D215" s="191" t="s">
        <v>161</v>
      </c>
      <c r="E215" s="36"/>
      <c r="F215" s="192" t="s">
        <v>1035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161</v>
      </c>
      <c r="AU215" s="17" t="s">
        <v>81</v>
      </c>
    </row>
    <row r="216" spans="1:65" s="13" customFormat="1" ht="11.25">
      <c r="B216" s="197"/>
      <c r="C216" s="198"/>
      <c r="D216" s="191" t="s">
        <v>165</v>
      </c>
      <c r="E216" s="199" t="s">
        <v>19</v>
      </c>
      <c r="F216" s="200" t="s">
        <v>1029</v>
      </c>
      <c r="G216" s="198"/>
      <c r="H216" s="201">
        <v>144.67599999999999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165</v>
      </c>
      <c r="AU216" s="207" t="s">
        <v>81</v>
      </c>
      <c r="AV216" s="13" t="s">
        <v>81</v>
      </c>
      <c r="AW216" s="13" t="s">
        <v>34</v>
      </c>
      <c r="AX216" s="13" t="s">
        <v>72</v>
      </c>
      <c r="AY216" s="207" t="s">
        <v>152</v>
      </c>
    </row>
    <row r="217" spans="1:65" s="13" customFormat="1" ht="11.25">
      <c r="B217" s="197"/>
      <c r="C217" s="198"/>
      <c r="D217" s="191" t="s">
        <v>165</v>
      </c>
      <c r="E217" s="199" t="s">
        <v>19</v>
      </c>
      <c r="F217" s="200" t="s">
        <v>1030</v>
      </c>
      <c r="G217" s="198"/>
      <c r="H217" s="201">
        <v>48.5</v>
      </c>
      <c r="I217" s="202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165</v>
      </c>
      <c r="AU217" s="207" t="s">
        <v>81</v>
      </c>
      <c r="AV217" s="13" t="s">
        <v>81</v>
      </c>
      <c r="AW217" s="13" t="s">
        <v>34</v>
      </c>
      <c r="AX217" s="13" t="s">
        <v>72</v>
      </c>
      <c r="AY217" s="207" t="s">
        <v>152</v>
      </c>
    </row>
    <row r="218" spans="1:65" s="14" customFormat="1" ht="11.25">
      <c r="B218" s="208"/>
      <c r="C218" s="209"/>
      <c r="D218" s="191" t="s">
        <v>165</v>
      </c>
      <c r="E218" s="210" t="s">
        <v>19</v>
      </c>
      <c r="F218" s="211" t="s">
        <v>168</v>
      </c>
      <c r="G218" s="209"/>
      <c r="H218" s="212">
        <v>193.17599999999999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165</v>
      </c>
      <c r="AU218" s="218" t="s">
        <v>81</v>
      </c>
      <c r="AV218" s="14" t="s">
        <v>159</v>
      </c>
      <c r="AW218" s="14" t="s">
        <v>34</v>
      </c>
      <c r="AX218" s="14" t="s">
        <v>79</v>
      </c>
      <c r="AY218" s="218" t="s">
        <v>152</v>
      </c>
    </row>
    <row r="219" spans="1:65" s="2" customFormat="1" ht="24">
      <c r="A219" s="34"/>
      <c r="B219" s="35"/>
      <c r="C219" s="178" t="s">
        <v>348</v>
      </c>
      <c r="D219" s="178" t="s">
        <v>154</v>
      </c>
      <c r="E219" s="179" t="s">
        <v>1036</v>
      </c>
      <c r="F219" s="180" t="s">
        <v>1037</v>
      </c>
      <c r="G219" s="181" t="s">
        <v>157</v>
      </c>
      <c r="H219" s="182">
        <v>193.17599999999999</v>
      </c>
      <c r="I219" s="183"/>
      <c r="J219" s="184">
        <f>ROUND(I219*H219,2)</f>
        <v>0</v>
      </c>
      <c r="K219" s="180" t="s">
        <v>158</v>
      </c>
      <c r="L219" s="39"/>
      <c r="M219" s="185" t="s">
        <v>19</v>
      </c>
      <c r="N219" s="186" t="s">
        <v>43</v>
      </c>
      <c r="O219" s="64"/>
      <c r="P219" s="187">
        <f>O219*H219</f>
        <v>0</v>
      </c>
      <c r="Q219" s="187">
        <v>1.2E-4</v>
      </c>
      <c r="R219" s="187">
        <f>Q219*H219</f>
        <v>2.318112E-2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254</v>
      </c>
      <c r="AT219" s="189" t="s">
        <v>154</v>
      </c>
      <c r="AU219" s="189" t="s">
        <v>81</v>
      </c>
      <c r="AY219" s="17" t="s">
        <v>152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79</v>
      </c>
      <c r="BK219" s="190">
        <f>ROUND(I219*H219,2)</f>
        <v>0</v>
      </c>
      <c r="BL219" s="17" t="s">
        <v>254</v>
      </c>
      <c r="BM219" s="189" t="s">
        <v>1038</v>
      </c>
    </row>
    <row r="220" spans="1:65" s="2" customFormat="1" ht="19.5">
      <c r="A220" s="34"/>
      <c r="B220" s="35"/>
      <c r="C220" s="36"/>
      <c r="D220" s="191" t="s">
        <v>161</v>
      </c>
      <c r="E220" s="36"/>
      <c r="F220" s="192" t="s">
        <v>1039</v>
      </c>
      <c r="G220" s="36"/>
      <c r="H220" s="36"/>
      <c r="I220" s="193"/>
      <c r="J220" s="36"/>
      <c r="K220" s="36"/>
      <c r="L220" s="39"/>
      <c r="M220" s="194"/>
      <c r="N220" s="19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161</v>
      </c>
      <c r="AU220" s="17" t="s">
        <v>81</v>
      </c>
    </row>
    <row r="221" spans="1:65" s="2" customFormat="1" ht="16.5" customHeight="1">
      <c r="A221" s="34"/>
      <c r="B221" s="35"/>
      <c r="C221" s="219" t="s">
        <v>357</v>
      </c>
      <c r="D221" s="219" t="s">
        <v>267</v>
      </c>
      <c r="E221" s="220" t="s">
        <v>1040</v>
      </c>
      <c r="F221" s="221" t="s">
        <v>1041</v>
      </c>
      <c r="G221" s="222" t="s">
        <v>157</v>
      </c>
      <c r="H221" s="223">
        <v>212.494</v>
      </c>
      <c r="I221" s="224"/>
      <c r="J221" s="225">
        <f>ROUND(I221*H221,2)</f>
        <v>0</v>
      </c>
      <c r="K221" s="221" t="s">
        <v>158</v>
      </c>
      <c r="L221" s="226"/>
      <c r="M221" s="227" t="s">
        <v>19</v>
      </c>
      <c r="N221" s="228" t="s">
        <v>43</v>
      </c>
      <c r="O221" s="64"/>
      <c r="P221" s="187">
        <f>O221*H221</f>
        <v>0</v>
      </c>
      <c r="Q221" s="187">
        <v>3.3E-4</v>
      </c>
      <c r="R221" s="187">
        <f>Q221*H221</f>
        <v>7.0123019999999994E-2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357</v>
      </c>
      <c r="AT221" s="189" t="s">
        <v>267</v>
      </c>
      <c r="AU221" s="189" t="s">
        <v>81</v>
      </c>
      <c r="AY221" s="17" t="s">
        <v>152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79</v>
      </c>
      <c r="BK221" s="190">
        <f>ROUND(I221*H221,2)</f>
        <v>0</v>
      </c>
      <c r="BL221" s="17" t="s">
        <v>254</v>
      </c>
      <c r="BM221" s="189" t="s">
        <v>1042</v>
      </c>
    </row>
    <row r="222" spans="1:65" s="2" customFormat="1" ht="11.25">
      <c r="A222" s="34"/>
      <c r="B222" s="35"/>
      <c r="C222" s="36"/>
      <c r="D222" s="191" t="s">
        <v>161</v>
      </c>
      <c r="E222" s="36"/>
      <c r="F222" s="192" t="s">
        <v>1041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161</v>
      </c>
      <c r="AU222" s="17" t="s">
        <v>81</v>
      </c>
    </row>
    <row r="223" spans="1:65" s="13" customFormat="1" ht="11.25">
      <c r="B223" s="197"/>
      <c r="C223" s="198"/>
      <c r="D223" s="191" t="s">
        <v>165</v>
      </c>
      <c r="E223" s="198"/>
      <c r="F223" s="200" t="s">
        <v>1043</v>
      </c>
      <c r="G223" s="198"/>
      <c r="H223" s="201">
        <v>212.494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165</v>
      </c>
      <c r="AU223" s="207" t="s">
        <v>81</v>
      </c>
      <c r="AV223" s="13" t="s">
        <v>81</v>
      </c>
      <c r="AW223" s="13" t="s">
        <v>4</v>
      </c>
      <c r="AX223" s="13" t="s">
        <v>79</v>
      </c>
      <c r="AY223" s="207" t="s">
        <v>152</v>
      </c>
    </row>
    <row r="224" spans="1:65" s="2" customFormat="1" ht="16.5" customHeight="1">
      <c r="A224" s="34"/>
      <c r="B224" s="35"/>
      <c r="C224" s="178" t="s">
        <v>364</v>
      </c>
      <c r="D224" s="178" t="s">
        <v>154</v>
      </c>
      <c r="E224" s="179" t="s">
        <v>1044</v>
      </c>
      <c r="F224" s="180" t="s">
        <v>1045</v>
      </c>
      <c r="G224" s="181" t="s">
        <v>176</v>
      </c>
      <c r="H224" s="182">
        <v>772</v>
      </c>
      <c r="I224" s="183"/>
      <c r="J224" s="184">
        <f>ROUND(I224*H224,2)</f>
        <v>0</v>
      </c>
      <c r="K224" s="180" t="s">
        <v>158</v>
      </c>
      <c r="L224" s="39"/>
      <c r="M224" s="185" t="s">
        <v>19</v>
      </c>
      <c r="N224" s="186" t="s">
        <v>43</v>
      </c>
      <c r="O224" s="64"/>
      <c r="P224" s="187">
        <f>O224*H224</f>
        <v>0</v>
      </c>
      <c r="Q224" s="187">
        <v>1.0000000000000001E-5</v>
      </c>
      <c r="R224" s="187">
        <f>Q224*H224</f>
        <v>7.7200000000000003E-3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159</v>
      </c>
      <c r="AT224" s="189" t="s">
        <v>154</v>
      </c>
      <c r="AU224" s="189" t="s">
        <v>81</v>
      </c>
      <c r="AY224" s="17" t="s">
        <v>152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79</v>
      </c>
      <c r="BK224" s="190">
        <f>ROUND(I224*H224,2)</f>
        <v>0</v>
      </c>
      <c r="BL224" s="17" t="s">
        <v>159</v>
      </c>
      <c r="BM224" s="189" t="s">
        <v>1046</v>
      </c>
    </row>
    <row r="225" spans="1:65" s="2" customFormat="1" ht="19.5">
      <c r="A225" s="34"/>
      <c r="B225" s="35"/>
      <c r="C225" s="36"/>
      <c r="D225" s="191" t="s">
        <v>161</v>
      </c>
      <c r="E225" s="36"/>
      <c r="F225" s="192" t="s">
        <v>1047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161</v>
      </c>
      <c r="AU225" s="17" t="s">
        <v>81</v>
      </c>
    </row>
    <row r="226" spans="1:65" s="2" customFormat="1" ht="19.5">
      <c r="A226" s="34"/>
      <c r="B226" s="35"/>
      <c r="C226" s="36"/>
      <c r="D226" s="191" t="s">
        <v>163</v>
      </c>
      <c r="E226" s="36"/>
      <c r="F226" s="196" t="s">
        <v>1048</v>
      </c>
      <c r="G226" s="36"/>
      <c r="H226" s="36"/>
      <c r="I226" s="193"/>
      <c r="J226" s="36"/>
      <c r="K226" s="36"/>
      <c r="L226" s="39"/>
      <c r="M226" s="194"/>
      <c r="N226" s="195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163</v>
      </c>
      <c r="AU226" s="17" t="s">
        <v>81</v>
      </c>
    </row>
    <row r="227" spans="1:65" s="13" customFormat="1" ht="11.25">
      <c r="B227" s="197"/>
      <c r="C227" s="198"/>
      <c r="D227" s="191" t="s">
        <v>165</v>
      </c>
      <c r="E227" s="199" t="s">
        <v>19</v>
      </c>
      <c r="F227" s="200" t="s">
        <v>1049</v>
      </c>
      <c r="G227" s="198"/>
      <c r="H227" s="201">
        <v>772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165</v>
      </c>
      <c r="AU227" s="207" t="s">
        <v>81</v>
      </c>
      <c r="AV227" s="13" t="s">
        <v>81</v>
      </c>
      <c r="AW227" s="13" t="s">
        <v>34</v>
      </c>
      <c r="AX227" s="13" t="s">
        <v>79</v>
      </c>
      <c r="AY227" s="207" t="s">
        <v>152</v>
      </c>
    </row>
    <row r="228" spans="1:65" s="2" customFormat="1" ht="33" customHeight="1">
      <c r="A228" s="34"/>
      <c r="B228" s="35"/>
      <c r="C228" s="178" t="s">
        <v>370</v>
      </c>
      <c r="D228" s="178" t="s">
        <v>154</v>
      </c>
      <c r="E228" s="179" t="s">
        <v>473</v>
      </c>
      <c r="F228" s="180" t="s">
        <v>474</v>
      </c>
      <c r="G228" s="181" t="s">
        <v>157</v>
      </c>
      <c r="H228" s="182">
        <v>1108</v>
      </c>
      <c r="I228" s="183"/>
      <c r="J228" s="184">
        <f>ROUND(I228*H228,2)</f>
        <v>0</v>
      </c>
      <c r="K228" s="180" t="s">
        <v>158</v>
      </c>
      <c r="L228" s="39"/>
      <c r="M228" s="185" t="s">
        <v>19</v>
      </c>
      <c r="N228" s="186" t="s">
        <v>43</v>
      </c>
      <c r="O228" s="64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159</v>
      </c>
      <c r="AT228" s="189" t="s">
        <v>154</v>
      </c>
      <c r="AU228" s="189" t="s">
        <v>81</v>
      </c>
      <c r="AY228" s="17" t="s">
        <v>152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79</v>
      </c>
      <c r="BK228" s="190">
        <f>ROUND(I228*H228,2)</f>
        <v>0</v>
      </c>
      <c r="BL228" s="17" t="s">
        <v>159</v>
      </c>
      <c r="BM228" s="189" t="s">
        <v>475</v>
      </c>
    </row>
    <row r="229" spans="1:65" s="2" customFormat="1" ht="29.25">
      <c r="A229" s="34"/>
      <c r="B229" s="35"/>
      <c r="C229" s="36"/>
      <c r="D229" s="191" t="s">
        <v>161</v>
      </c>
      <c r="E229" s="36"/>
      <c r="F229" s="192" t="s">
        <v>476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161</v>
      </c>
      <c r="AU229" s="17" t="s">
        <v>81</v>
      </c>
    </row>
    <row r="230" spans="1:65" s="13" customFormat="1" ht="11.25">
      <c r="B230" s="197"/>
      <c r="C230" s="198"/>
      <c r="D230" s="191" t="s">
        <v>165</v>
      </c>
      <c r="E230" s="199" t="s">
        <v>19</v>
      </c>
      <c r="F230" s="200" t="s">
        <v>1050</v>
      </c>
      <c r="G230" s="198"/>
      <c r="H230" s="201">
        <v>444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165</v>
      </c>
      <c r="AU230" s="207" t="s">
        <v>81</v>
      </c>
      <c r="AV230" s="13" t="s">
        <v>81</v>
      </c>
      <c r="AW230" s="13" t="s">
        <v>34</v>
      </c>
      <c r="AX230" s="13" t="s">
        <v>72</v>
      </c>
      <c r="AY230" s="207" t="s">
        <v>152</v>
      </c>
    </row>
    <row r="231" spans="1:65" s="13" customFormat="1" ht="22.5">
      <c r="B231" s="197"/>
      <c r="C231" s="198"/>
      <c r="D231" s="191" t="s">
        <v>165</v>
      </c>
      <c r="E231" s="199" t="s">
        <v>19</v>
      </c>
      <c r="F231" s="200" t="s">
        <v>1051</v>
      </c>
      <c r="G231" s="198"/>
      <c r="H231" s="201">
        <v>464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165</v>
      </c>
      <c r="AU231" s="207" t="s">
        <v>81</v>
      </c>
      <c r="AV231" s="13" t="s">
        <v>81</v>
      </c>
      <c r="AW231" s="13" t="s">
        <v>34</v>
      </c>
      <c r="AX231" s="13" t="s">
        <v>72</v>
      </c>
      <c r="AY231" s="207" t="s">
        <v>152</v>
      </c>
    </row>
    <row r="232" spans="1:65" s="13" customFormat="1" ht="11.25">
      <c r="B232" s="197"/>
      <c r="C232" s="198"/>
      <c r="D232" s="191" t="s">
        <v>165</v>
      </c>
      <c r="E232" s="199" t="s">
        <v>19</v>
      </c>
      <c r="F232" s="200" t="s">
        <v>1052</v>
      </c>
      <c r="G232" s="198"/>
      <c r="H232" s="201">
        <v>200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165</v>
      </c>
      <c r="AU232" s="207" t="s">
        <v>81</v>
      </c>
      <c r="AV232" s="13" t="s">
        <v>81</v>
      </c>
      <c r="AW232" s="13" t="s">
        <v>34</v>
      </c>
      <c r="AX232" s="13" t="s">
        <v>72</v>
      </c>
      <c r="AY232" s="207" t="s">
        <v>152</v>
      </c>
    </row>
    <row r="233" spans="1:65" s="14" customFormat="1" ht="11.25">
      <c r="B233" s="208"/>
      <c r="C233" s="209"/>
      <c r="D233" s="191" t="s">
        <v>165</v>
      </c>
      <c r="E233" s="210" t="s">
        <v>19</v>
      </c>
      <c r="F233" s="211" t="s">
        <v>168</v>
      </c>
      <c r="G233" s="209"/>
      <c r="H233" s="212">
        <v>1108</v>
      </c>
      <c r="I233" s="213"/>
      <c r="J233" s="209"/>
      <c r="K233" s="209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165</v>
      </c>
      <c r="AU233" s="218" t="s">
        <v>81</v>
      </c>
      <c r="AV233" s="14" t="s">
        <v>159</v>
      </c>
      <c r="AW233" s="14" t="s">
        <v>34</v>
      </c>
      <c r="AX233" s="14" t="s">
        <v>79</v>
      </c>
      <c r="AY233" s="218" t="s">
        <v>152</v>
      </c>
    </row>
    <row r="234" spans="1:65" s="2" customFormat="1" ht="33" customHeight="1">
      <c r="A234" s="34"/>
      <c r="B234" s="35"/>
      <c r="C234" s="178" t="s">
        <v>380</v>
      </c>
      <c r="D234" s="178" t="s">
        <v>154</v>
      </c>
      <c r="E234" s="179" t="s">
        <v>478</v>
      </c>
      <c r="F234" s="180" t="s">
        <v>479</v>
      </c>
      <c r="G234" s="181" t="s">
        <v>157</v>
      </c>
      <c r="H234" s="182">
        <v>49860</v>
      </c>
      <c r="I234" s="183"/>
      <c r="J234" s="184">
        <f>ROUND(I234*H234,2)</f>
        <v>0</v>
      </c>
      <c r="K234" s="180" t="s">
        <v>158</v>
      </c>
      <c r="L234" s="39"/>
      <c r="M234" s="185" t="s">
        <v>19</v>
      </c>
      <c r="N234" s="186" t="s">
        <v>43</v>
      </c>
      <c r="O234" s="64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159</v>
      </c>
      <c r="AT234" s="189" t="s">
        <v>154</v>
      </c>
      <c r="AU234" s="189" t="s">
        <v>81</v>
      </c>
      <c r="AY234" s="17" t="s">
        <v>152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79</v>
      </c>
      <c r="BK234" s="190">
        <f>ROUND(I234*H234,2)</f>
        <v>0</v>
      </c>
      <c r="BL234" s="17" t="s">
        <v>159</v>
      </c>
      <c r="BM234" s="189" t="s">
        <v>480</v>
      </c>
    </row>
    <row r="235" spans="1:65" s="2" customFormat="1" ht="29.25">
      <c r="A235" s="34"/>
      <c r="B235" s="35"/>
      <c r="C235" s="36"/>
      <c r="D235" s="191" t="s">
        <v>161</v>
      </c>
      <c r="E235" s="36"/>
      <c r="F235" s="192" t="s">
        <v>481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161</v>
      </c>
      <c r="AU235" s="17" t="s">
        <v>81</v>
      </c>
    </row>
    <row r="236" spans="1:65" s="13" customFormat="1" ht="11.25">
      <c r="B236" s="197"/>
      <c r="C236" s="198"/>
      <c r="D236" s="191" t="s">
        <v>165</v>
      </c>
      <c r="E236" s="199" t="s">
        <v>19</v>
      </c>
      <c r="F236" s="200" t="s">
        <v>1053</v>
      </c>
      <c r="G236" s="198"/>
      <c r="H236" s="201">
        <v>49860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165</v>
      </c>
      <c r="AU236" s="207" t="s">
        <v>81</v>
      </c>
      <c r="AV236" s="13" t="s">
        <v>81</v>
      </c>
      <c r="AW236" s="13" t="s">
        <v>34</v>
      </c>
      <c r="AX236" s="13" t="s">
        <v>72</v>
      </c>
      <c r="AY236" s="207" t="s">
        <v>152</v>
      </c>
    </row>
    <row r="237" spans="1:65" s="14" customFormat="1" ht="11.25">
      <c r="B237" s="208"/>
      <c r="C237" s="209"/>
      <c r="D237" s="191" t="s">
        <v>165</v>
      </c>
      <c r="E237" s="210" t="s">
        <v>19</v>
      </c>
      <c r="F237" s="211" t="s">
        <v>168</v>
      </c>
      <c r="G237" s="209"/>
      <c r="H237" s="212">
        <v>49860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165</v>
      </c>
      <c r="AU237" s="218" t="s">
        <v>81</v>
      </c>
      <c r="AV237" s="14" t="s">
        <v>159</v>
      </c>
      <c r="AW237" s="14" t="s">
        <v>34</v>
      </c>
      <c r="AX237" s="14" t="s">
        <v>79</v>
      </c>
      <c r="AY237" s="218" t="s">
        <v>152</v>
      </c>
    </row>
    <row r="238" spans="1:65" s="2" customFormat="1" ht="33" customHeight="1">
      <c r="A238" s="34"/>
      <c r="B238" s="35"/>
      <c r="C238" s="178" t="s">
        <v>387</v>
      </c>
      <c r="D238" s="178" t="s">
        <v>154</v>
      </c>
      <c r="E238" s="179" t="s">
        <v>484</v>
      </c>
      <c r="F238" s="180" t="s">
        <v>485</v>
      </c>
      <c r="G238" s="181" t="s">
        <v>157</v>
      </c>
      <c r="H238" s="182">
        <v>1108</v>
      </c>
      <c r="I238" s="183"/>
      <c r="J238" s="184">
        <f>ROUND(I238*H238,2)</f>
        <v>0</v>
      </c>
      <c r="K238" s="180" t="s">
        <v>158</v>
      </c>
      <c r="L238" s="39"/>
      <c r="M238" s="185" t="s">
        <v>19</v>
      </c>
      <c r="N238" s="186" t="s">
        <v>43</v>
      </c>
      <c r="O238" s="64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159</v>
      </c>
      <c r="AT238" s="189" t="s">
        <v>154</v>
      </c>
      <c r="AU238" s="189" t="s">
        <v>81</v>
      </c>
      <c r="AY238" s="17" t="s">
        <v>152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79</v>
      </c>
      <c r="BK238" s="190">
        <f>ROUND(I238*H238,2)</f>
        <v>0</v>
      </c>
      <c r="BL238" s="17" t="s">
        <v>159</v>
      </c>
      <c r="BM238" s="189" t="s">
        <v>486</v>
      </c>
    </row>
    <row r="239" spans="1:65" s="2" customFormat="1" ht="29.25">
      <c r="A239" s="34"/>
      <c r="B239" s="35"/>
      <c r="C239" s="36"/>
      <c r="D239" s="191" t="s">
        <v>161</v>
      </c>
      <c r="E239" s="36"/>
      <c r="F239" s="192" t="s">
        <v>487</v>
      </c>
      <c r="G239" s="36"/>
      <c r="H239" s="36"/>
      <c r="I239" s="193"/>
      <c r="J239" s="36"/>
      <c r="K239" s="36"/>
      <c r="L239" s="39"/>
      <c r="M239" s="194"/>
      <c r="N239" s="19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161</v>
      </c>
      <c r="AU239" s="17" t="s">
        <v>81</v>
      </c>
    </row>
    <row r="240" spans="1:65" s="2" customFormat="1" ht="33" customHeight="1">
      <c r="A240" s="34"/>
      <c r="B240" s="35"/>
      <c r="C240" s="178" t="s">
        <v>394</v>
      </c>
      <c r="D240" s="178" t="s">
        <v>154</v>
      </c>
      <c r="E240" s="179" t="s">
        <v>489</v>
      </c>
      <c r="F240" s="180" t="s">
        <v>490</v>
      </c>
      <c r="G240" s="181" t="s">
        <v>182</v>
      </c>
      <c r="H240" s="182">
        <v>369.33300000000003</v>
      </c>
      <c r="I240" s="183"/>
      <c r="J240" s="184">
        <f>ROUND(I240*H240,2)</f>
        <v>0</v>
      </c>
      <c r="K240" s="180" t="s">
        <v>158</v>
      </c>
      <c r="L240" s="39"/>
      <c r="M240" s="185" t="s">
        <v>19</v>
      </c>
      <c r="N240" s="186" t="s">
        <v>43</v>
      </c>
      <c r="O240" s="64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159</v>
      </c>
      <c r="AT240" s="189" t="s">
        <v>154</v>
      </c>
      <c r="AU240" s="189" t="s">
        <v>81</v>
      </c>
      <c r="AY240" s="17" t="s">
        <v>152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79</v>
      </c>
      <c r="BK240" s="190">
        <f>ROUND(I240*H240,2)</f>
        <v>0</v>
      </c>
      <c r="BL240" s="17" t="s">
        <v>159</v>
      </c>
      <c r="BM240" s="189" t="s">
        <v>491</v>
      </c>
    </row>
    <row r="241" spans="1:65" s="2" customFormat="1" ht="19.5">
      <c r="A241" s="34"/>
      <c r="B241" s="35"/>
      <c r="C241" s="36"/>
      <c r="D241" s="191" t="s">
        <v>161</v>
      </c>
      <c r="E241" s="36"/>
      <c r="F241" s="192" t="s">
        <v>492</v>
      </c>
      <c r="G241" s="36"/>
      <c r="H241" s="36"/>
      <c r="I241" s="193"/>
      <c r="J241" s="36"/>
      <c r="K241" s="36"/>
      <c r="L241" s="39"/>
      <c r="M241" s="194"/>
      <c r="N241" s="19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161</v>
      </c>
      <c r="AU241" s="17" t="s">
        <v>81</v>
      </c>
    </row>
    <row r="242" spans="1:65" s="13" customFormat="1" ht="11.25">
      <c r="B242" s="197"/>
      <c r="C242" s="198"/>
      <c r="D242" s="191" t="s">
        <v>165</v>
      </c>
      <c r="E242" s="199" t="s">
        <v>19</v>
      </c>
      <c r="F242" s="200" t="s">
        <v>1054</v>
      </c>
      <c r="G242" s="198"/>
      <c r="H242" s="201">
        <v>369.33300000000003</v>
      </c>
      <c r="I242" s="202"/>
      <c r="J242" s="198"/>
      <c r="K242" s="198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165</v>
      </c>
      <c r="AU242" s="207" t="s">
        <v>81</v>
      </c>
      <c r="AV242" s="13" t="s">
        <v>81</v>
      </c>
      <c r="AW242" s="13" t="s">
        <v>34</v>
      </c>
      <c r="AX242" s="13" t="s">
        <v>79</v>
      </c>
      <c r="AY242" s="207" t="s">
        <v>152</v>
      </c>
    </row>
    <row r="243" spans="1:65" s="2" customFormat="1" ht="33" customHeight="1">
      <c r="A243" s="34"/>
      <c r="B243" s="35"/>
      <c r="C243" s="178" t="s">
        <v>401</v>
      </c>
      <c r="D243" s="178" t="s">
        <v>154</v>
      </c>
      <c r="E243" s="179" t="s">
        <v>495</v>
      </c>
      <c r="F243" s="180" t="s">
        <v>496</v>
      </c>
      <c r="G243" s="181" t="s">
        <v>182</v>
      </c>
      <c r="H243" s="182">
        <v>16605</v>
      </c>
      <c r="I243" s="183"/>
      <c r="J243" s="184">
        <f>ROUND(I243*H243,2)</f>
        <v>0</v>
      </c>
      <c r="K243" s="180" t="s">
        <v>158</v>
      </c>
      <c r="L243" s="39"/>
      <c r="M243" s="185" t="s">
        <v>19</v>
      </c>
      <c r="N243" s="186" t="s">
        <v>43</v>
      </c>
      <c r="O243" s="64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159</v>
      </c>
      <c r="AT243" s="189" t="s">
        <v>154</v>
      </c>
      <c r="AU243" s="189" t="s">
        <v>81</v>
      </c>
      <c r="AY243" s="17" t="s">
        <v>152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79</v>
      </c>
      <c r="BK243" s="190">
        <f>ROUND(I243*H243,2)</f>
        <v>0</v>
      </c>
      <c r="BL243" s="17" t="s">
        <v>159</v>
      </c>
      <c r="BM243" s="189" t="s">
        <v>497</v>
      </c>
    </row>
    <row r="244" spans="1:65" s="2" customFormat="1" ht="19.5">
      <c r="A244" s="34"/>
      <c r="B244" s="35"/>
      <c r="C244" s="36"/>
      <c r="D244" s="191" t="s">
        <v>161</v>
      </c>
      <c r="E244" s="36"/>
      <c r="F244" s="192" t="s">
        <v>498</v>
      </c>
      <c r="G244" s="36"/>
      <c r="H244" s="36"/>
      <c r="I244" s="193"/>
      <c r="J244" s="36"/>
      <c r="K244" s="36"/>
      <c r="L244" s="39"/>
      <c r="M244" s="194"/>
      <c r="N244" s="19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161</v>
      </c>
      <c r="AU244" s="17" t="s">
        <v>81</v>
      </c>
    </row>
    <row r="245" spans="1:65" s="13" customFormat="1" ht="11.25">
      <c r="B245" s="197"/>
      <c r="C245" s="198"/>
      <c r="D245" s="191" t="s">
        <v>165</v>
      </c>
      <c r="E245" s="199" t="s">
        <v>19</v>
      </c>
      <c r="F245" s="200" t="s">
        <v>1055</v>
      </c>
      <c r="G245" s="198"/>
      <c r="H245" s="201">
        <v>16605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165</v>
      </c>
      <c r="AU245" s="207" t="s">
        <v>81</v>
      </c>
      <c r="AV245" s="13" t="s">
        <v>81</v>
      </c>
      <c r="AW245" s="13" t="s">
        <v>34</v>
      </c>
      <c r="AX245" s="13" t="s">
        <v>72</v>
      </c>
      <c r="AY245" s="207" t="s">
        <v>152</v>
      </c>
    </row>
    <row r="246" spans="1:65" s="14" customFormat="1" ht="11.25">
      <c r="B246" s="208"/>
      <c r="C246" s="209"/>
      <c r="D246" s="191" t="s">
        <v>165</v>
      </c>
      <c r="E246" s="210" t="s">
        <v>19</v>
      </c>
      <c r="F246" s="211" t="s">
        <v>168</v>
      </c>
      <c r="G246" s="209"/>
      <c r="H246" s="212">
        <v>16605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165</v>
      </c>
      <c r="AU246" s="218" t="s">
        <v>81</v>
      </c>
      <c r="AV246" s="14" t="s">
        <v>159</v>
      </c>
      <c r="AW246" s="14" t="s">
        <v>34</v>
      </c>
      <c r="AX246" s="14" t="s">
        <v>79</v>
      </c>
      <c r="AY246" s="218" t="s">
        <v>152</v>
      </c>
    </row>
    <row r="247" spans="1:65" s="2" customFormat="1" ht="33" customHeight="1">
      <c r="A247" s="34"/>
      <c r="B247" s="35"/>
      <c r="C247" s="178" t="s">
        <v>409</v>
      </c>
      <c r="D247" s="178" t="s">
        <v>154</v>
      </c>
      <c r="E247" s="179" t="s">
        <v>501</v>
      </c>
      <c r="F247" s="180" t="s">
        <v>502</v>
      </c>
      <c r="G247" s="181" t="s">
        <v>182</v>
      </c>
      <c r="H247" s="182">
        <v>369</v>
      </c>
      <c r="I247" s="183"/>
      <c r="J247" s="184">
        <f>ROUND(I247*H247,2)</f>
        <v>0</v>
      </c>
      <c r="K247" s="180" t="s">
        <v>158</v>
      </c>
      <c r="L247" s="39"/>
      <c r="M247" s="185" t="s">
        <v>19</v>
      </c>
      <c r="N247" s="186" t="s">
        <v>43</v>
      </c>
      <c r="O247" s="64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159</v>
      </c>
      <c r="AT247" s="189" t="s">
        <v>154</v>
      </c>
      <c r="AU247" s="189" t="s">
        <v>81</v>
      </c>
      <c r="AY247" s="17" t="s">
        <v>152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79</v>
      </c>
      <c r="BK247" s="190">
        <f>ROUND(I247*H247,2)</f>
        <v>0</v>
      </c>
      <c r="BL247" s="17" t="s">
        <v>159</v>
      </c>
      <c r="BM247" s="189" t="s">
        <v>503</v>
      </c>
    </row>
    <row r="248" spans="1:65" s="2" customFormat="1" ht="19.5">
      <c r="A248" s="34"/>
      <c r="B248" s="35"/>
      <c r="C248" s="36"/>
      <c r="D248" s="191" t="s">
        <v>161</v>
      </c>
      <c r="E248" s="36"/>
      <c r="F248" s="192" t="s">
        <v>504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161</v>
      </c>
      <c r="AU248" s="17" t="s">
        <v>81</v>
      </c>
    </row>
    <row r="249" spans="1:65" s="2" customFormat="1" ht="21.75" customHeight="1">
      <c r="A249" s="34"/>
      <c r="B249" s="35"/>
      <c r="C249" s="178" t="s">
        <v>413</v>
      </c>
      <c r="D249" s="178" t="s">
        <v>154</v>
      </c>
      <c r="E249" s="179" t="s">
        <v>1056</v>
      </c>
      <c r="F249" s="180" t="s">
        <v>1057</v>
      </c>
      <c r="G249" s="181" t="s">
        <v>157</v>
      </c>
      <c r="H249" s="182">
        <v>554</v>
      </c>
      <c r="I249" s="183"/>
      <c r="J249" s="184">
        <f>ROUND(I249*H249,2)</f>
        <v>0</v>
      </c>
      <c r="K249" s="180" t="s">
        <v>158</v>
      </c>
      <c r="L249" s="39"/>
      <c r="M249" s="185" t="s">
        <v>19</v>
      </c>
      <c r="N249" s="186" t="s">
        <v>43</v>
      </c>
      <c r="O249" s="64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159</v>
      </c>
      <c r="AT249" s="189" t="s">
        <v>154</v>
      </c>
      <c r="AU249" s="189" t="s">
        <v>81</v>
      </c>
      <c r="AY249" s="17" t="s">
        <v>152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79</v>
      </c>
      <c r="BK249" s="190">
        <f>ROUND(I249*H249,2)</f>
        <v>0</v>
      </c>
      <c r="BL249" s="17" t="s">
        <v>159</v>
      </c>
      <c r="BM249" s="189" t="s">
        <v>1058</v>
      </c>
    </row>
    <row r="250" spans="1:65" s="2" customFormat="1" ht="19.5">
      <c r="A250" s="34"/>
      <c r="B250" s="35"/>
      <c r="C250" s="36"/>
      <c r="D250" s="191" t="s">
        <v>161</v>
      </c>
      <c r="E250" s="36"/>
      <c r="F250" s="192" t="s">
        <v>1059</v>
      </c>
      <c r="G250" s="36"/>
      <c r="H250" s="36"/>
      <c r="I250" s="193"/>
      <c r="J250" s="36"/>
      <c r="K250" s="36"/>
      <c r="L250" s="39"/>
      <c r="M250" s="194"/>
      <c r="N250" s="195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161</v>
      </c>
      <c r="AU250" s="17" t="s">
        <v>81</v>
      </c>
    </row>
    <row r="251" spans="1:65" s="2" customFormat="1" ht="21.75" customHeight="1">
      <c r="A251" s="34"/>
      <c r="B251" s="35"/>
      <c r="C251" s="178" t="s">
        <v>420</v>
      </c>
      <c r="D251" s="178" t="s">
        <v>154</v>
      </c>
      <c r="E251" s="179" t="s">
        <v>1060</v>
      </c>
      <c r="F251" s="180" t="s">
        <v>1061</v>
      </c>
      <c r="G251" s="181" t="s">
        <v>157</v>
      </c>
      <c r="H251" s="182">
        <v>16620</v>
      </c>
      <c r="I251" s="183"/>
      <c r="J251" s="184">
        <f>ROUND(I251*H251,2)</f>
        <v>0</v>
      </c>
      <c r="K251" s="180" t="s">
        <v>158</v>
      </c>
      <c r="L251" s="39"/>
      <c r="M251" s="185" t="s">
        <v>19</v>
      </c>
      <c r="N251" s="186" t="s">
        <v>43</v>
      </c>
      <c r="O251" s="64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159</v>
      </c>
      <c r="AT251" s="189" t="s">
        <v>154</v>
      </c>
      <c r="AU251" s="189" t="s">
        <v>81</v>
      </c>
      <c r="AY251" s="17" t="s">
        <v>152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79</v>
      </c>
      <c r="BK251" s="190">
        <f>ROUND(I251*H251,2)</f>
        <v>0</v>
      </c>
      <c r="BL251" s="17" t="s">
        <v>159</v>
      </c>
      <c r="BM251" s="189" t="s">
        <v>1062</v>
      </c>
    </row>
    <row r="252" spans="1:65" s="2" customFormat="1" ht="19.5">
      <c r="A252" s="34"/>
      <c r="B252" s="35"/>
      <c r="C252" s="36"/>
      <c r="D252" s="191" t="s">
        <v>161</v>
      </c>
      <c r="E252" s="36"/>
      <c r="F252" s="192" t="s">
        <v>1063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161</v>
      </c>
      <c r="AU252" s="17" t="s">
        <v>81</v>
      </c>
    </row>
    <row r="253" spans="1:65" s="14" customFormat="1" ht="11.25">
      <c r="B253" s="208"/>
      <c r="C253" s="209"/>
      <c r="D253" s="191" t="s">
        <v>165</v>
      </c>
      <c r="E253" s="210" t="s">
        <v>19</v>
      </c>
      <c r="F253" s="211" t="s">
        <v>168</v>
      </c>
      <c r="G253" s="209"/>
      <c r="H253" s="212">
        <v>16620</v>
      </c>
      <c r="I253" s="213"/>
      <c r="J253" s="209"/>
      <c r="K253" s="209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165</v>
      </c>
      <c r="AU253" s="218" t="s">
        <v>81</v>
      </c>
      <c r="AV253" s="14" t="s">
        <v>159</v>
      </c>
      <c r="AW253" s="14" t="s">
        <v>34</v>
      </c>
      <c r="AX253" s="14" t="s">
        <v>72</v>
      </c>
      <c r="AY253" s="218" t="s">
        <v>152</v>
      </c>
    </row>
    <row r="254" spans="1:65" s="2" customFormat="1" ht="21.75" customHeight="1">
      <c r="A254" s="34"/>
      <c r="B254" s="35"/>
      <c r="C254" s="178" t="s">
        <v>428</v>
      </c>
      <c r="D254" s="178" t="s">
        <v>154</v>
      </c>
      <c r="E254" s="179" t="s">
        <v>1064</v>
      </c>
      <c r="F254" s="180" t="s">
        <v>1065</v>
      </c>
      <c r="G254" s="181" t="s">
        <v>157</v>
      </c>
      <c r="H254" s="182">
        <v>554</v>
      </c>
      <c r="I254" s="183"/>
      <c r="J254" s="184">
        <f>ROUND(I254*H254,2)</f>
        <v>0</v>
      </c>
      <c r="K254" s="180" t="s">
        <v>158</v>
      </c>
      <c r="L254" s="39"/>
      <c r="M254" s="185" t="s">
        <v>19</v>
      </c>
      <c r="N254" s="186" t="s">
        <v>43</v>
      </c>
      <c r="O254" s="64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159</v>
      </c>
      <c r="AT254" s="189" t="s">
        <v>154</v>
      </c>
      <c r="AU254" s="189" t="s">
        <v>81</v>
      </c>
      <c r="AY254" s="17" t="s">
        <v>152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7" t="s">
        <v>79</v>
      </c>
      <c r="BK254" s="190">
        <f>ROUND(I254*H254,2)</f>
        <v>0</v>
      </c>
      <c r="BL254" s="17" t="s">
        <v>159</v>
      </c>
      <c r="BM254" s="189" t="s">
        <v>1066</v>
      </c>
    </row>
    <row r="255" spans="1:65" s="2" customFormat="1" ht="19.5">
      <c r="A255" s="34"/>
      <c r="B255" s="35"/>
      <c r="C255" s="36"/>
      <c r="D255" s="191" t="s">
        <v>161</v>
      </c>
      <c r="E255" s="36"/>
      <c r="F255" s="192" t="s">
        <v>1067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161</v>
      </c>
      <c r="AU255" s="17" t="s">
        <v>81</v>
      </c>
    </row>
    <row r="256" spans="1:65" s="12" customFormat="1" ht="20.85" customHeight="1">
      <c r="B256" s="162"/>
      <c r="C256" s="163"/>
      <c r="D256" s="164" t="s">
        <v>71</v>
      </c>
      <c r="E256" s="176" t="s">
        <v>505</v>
      </c>
      <c r="F256" s="176" t="s">
        <v>506</v>
      </c>
      <c r="G256" s="163"/>
      <c r="H256" s="163"/>
      <c r="I256" s="166"/>
      <c r="J256" s="177">
        <f>BK256</f>
        <v>0</v>
      </c>
      <c r="K256" s="163"/>
      <c r="L256" s="168"/>
      <c r="M256" s="169"/>
      <c r="N256" s="170"/>
      <c r="O256" s="170"/>
      <c r="P256" s="171">
        <f>SUM(P257:P273)</f>
        <v>0</v>
      </c>
      <c r="Q256" s="170"/>
      <c r="R256" s="171">
        <f>SUM(R257:R273)</f>
        <v>0</v>
      </c>
      <c r="S256" s="170"/>
      <c r="T256" s="172">
        <f>SUM(T257:T273)</f>
        <v>0</v>
      </c>
      <c r="AR256" s="173" t="s">
        <v>79</v>
      </c>
      <c r="AT256" s="174" t="s">
        <v>71</v>
      </c>
      <c r="AU256" s="174" t="s">
        <v>81</v>
      </c>
      <c r="AY256" s="173" t="s">
        <v>152</v>
      </c>
      <c r="BK256" s="175">
        <f>SUM(BK257:BK273)</f>
        <v>0</v>
      </c>
    </row>
    <row r="257" spans="1:65" s="2" customFormat="1" ht="24">
      <c r="A257" s="34"/>
      <c r="B257" s="35"/>
      <c r="C257" s="178" t="s">
        <v>433</v>
      </c>
      <c r="D257" s="178" t="s">
        <v>154</v>
      </c>
      <c r="E257" s="179" t="s">
        <v>508</v>
      </c>
      <c r="F257" s="180" t="s">
        <v>509</v>
      </c>
      <c r="G257" s="181" t="s">
        <v>270</v>
      </c>
      <c r="H257" s="182">
        <v>94.575000000000003</v>
      </c>
      <c r="I257" s="183"/>
      <c r="J257" s="184">
        <f>ROUND(I257*H257,2)</f>
        <v>0</v>
      </c>
      <c r="K257" s="180" t="s">
        <v>158</v>
      </c>
      <c r="L257" s="39"/>
      <c r="M257" s="185" t="s">
        <v>19</v>
      </c>
      <c r="N257" s="186" t="s">
        <v>43</v>
      </c>
      <c r="O257" s="64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159</v>
      </c>
      <c r="AT257" s="189" t="s">
        <v>154</v>
      </c>
      <c r="AU257" s="189" t="s">
        <v>173</v>
      </c>
      <c r="AY257" s="17" t="s">
        <v>152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79</v>
      </c>
      <c r="BK257" s="190">
        <f>ROUND(I257*H257,2)</f>
        <v>0</v>
      </c>
      <c r="BL257" s="17" t="s">
        <v>159</v>
      </c>
      <c r="BM257" s="189" t="s">
        <v>1068</v>
      </c>
    </row>
    <row r="258" spans="1:65" s="2" customFormat="1" ht="19.5">
      <c r="A258" s="34"/>
      <c r="B258" s="35"/>
      <c r="C258" s="36"/>
      <c r="D258" s="191" t="s">
        <v>161</v>
      </c>
      <c r="E258" s="36"/>
      <c r="F258" s="192" t="s">
        <v>511</v>
      </c>
      <c r="G258" s="36"/>
      <c r="H258" s="36"/>
      <c r="I258" s="193"/>
      <c r="J258" s="36"/>
      <c r="K258" s="36"/>
      <c r="L258" s="39"/>
      <c r="M258" s="194"/>
      <c r="N258" s="195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161</v>
      </c>
      <c r="AU258" s="17" t="s">
        <v>173</v>
      </c>
    </row>
    <row r="259" spans="1:65" s="13" customFormat="1" ht="11.25">
      <c r="B259" s="197"/>
      <c r="C259" s="198"/>
      <c r="D259" s="191" t="s">
        <v>165</v>
      </c>
      <c r="E259" s="199" t="s">
        <v>19</v>
      </c>
      <c r="F259" s="200" t="s">
        <v>1069</v>
      </c>
      <c r="G259" s="198"/>
      <c r="H259" s="201">
        <v>94.575000000000003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165</v>
      </c>
      <c r="AU259" s="207" t="s">
        <v>173</v>
      </c>
      <c r="AV259" s="13" t="s">
        <v>81</v>
      </c>
      <c r="AW259" s="13" t="s">
        <v>34</v>
      </c>
      <c r="AX259" s="13" t="s">
        <v>79</v>
      </c>
      <c r="AY259" s="207" t="s">
        <v>152</v>
      </c>
    </row>
    <row r="260" spans="1:65" s="2" customFormat="1" ht="16.5" customHeight="1">
      <c r="A260" s="34"/>
      <c r="B260" s="35"/>
      <c r="C260" s="178" t="s">
        <v>439</v>
      </c>
      <c r="D260" s="178" t="s">
        <v>154</v>
      </c>
      <c r="E260" s="179" t="s">
        <v>514</v>
      </c>
      <c r="F260" s="180" t="s">
        <v>515</v>
      </c>
      <c r="G260" s="181" t="s">
        <v>270</v>
      </c>
      <c r="H260" s="182">
        <v>1891.5</v>
      </c>
      <c r="I260" s="183"/>
      <c r="J260" s="184">
        <f>ROUND(I260*H260,2)</f>
        <v>0</v>
      </c>
      <c r="K260" s="180" t="s">
        <v>158</v>
      </c>
      <c r="L260" s="39"/>
      <c r="M260" s="185" t="s">
        <v>19</v>
      </c>
      <c r="N260" s="186" t="s">
        <v>43</v>
      </c>
      <c r="O260" s="64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159</v>
      </c>
      <c r="AT260" s="189" t="s">
        <v>154</v>
      </c>
      <c r="AU260" s="189" t="s">
        <v>173</v>
      </c>
      <c r="AY260" s="17" t="s">
        <v>152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7" t="s">
        <v>79</v>
      </c>
      <c r="BK260" s="190">
        <f>ROUND(I260*H260,2)</f>
        <v>0</v>
      </c>
      <c r="BL260" s="17" t="s">
        <v>159</v>
      </c>
      <c r="BM260" s="189" t="s">
        <v>1070</v>
      </c>
    </row>
    <row r="261" spans="1:65" s="2" customFormat="1" ht="29.25">
      <c r="A261" s="34"/>
      <c r="B261" s="35"/>
      <c r="C261" s="36"/>
      <c r="D261" s="191" t="s">
        <v>161</v>
      </c>
      <c r="E261" s="36"/>
      <c r="F261" s="192" t="s">
        <v>517</v>
      </c>
      <c r="G261" s="36"/>
      <c r="H261" s="36"/>
      <c r="I261" s="193"/>
      <c r="J261" s="36"/>
      <c r="K261" s="36"/>
      <c r="L261" s="39"/>
      <c r="M261" s="194"/>
      <c r="N261" s="195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161</v>
      </c>
      <c r="AU261" s="17" t="s">
        <v>173</v>
      </c>
    </row>
    <row r="262" spans="1:65" s="13" customFormat="1" ht="11.25">
      <c r="B262" s="197"/>
      <c r="C262" s="198"/>
      <c r="D262" s="191" t="s">
        <v>165</v>
      </c>
      <c r="E262" s="199" t="s">
        <v>19</v>
      </c>
      <c r="F262" s="200" t="s">
        <v>1071</v>
      </c>
      <c r="G262" s="198"/>
      <c r="H262" s="201">
        <v>1891.5</v>
      </c>
      <c r="I262" s="202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165</v>
      </c>
      <c r="AU262" s="207" t="s">
        <v>173</v>
      </c>
      <c r="AV262" s="13" t="s">
        <v>81</v>
      </c>
      <c r="AW262" s="13" t="s">
        <v>34</v>
      </c>
      <c r="AX262" s="13" t="s">
        <v>72</v>
      </c>
      <c r="AY262" s="207" t="s">
        <v>152</v>
      </c>
    </row>
    <row r="263" spans="1:65" s="14" customFormat="1" ht="11.25">
      <c r="B263" s="208"/>
      <c r="C263" s="209"/>
      <c r="D263" s="191" t="s">
        <v>165</v>
      </c>
      <c r="E263" s="210" t="s">
        <v>19</v>
      </c>
      <c r="F263" s="211" t="s">
        <v>168</v>
      </c>
      <c r="G263" s="209"/>
      <c r="H263" s="212">
        <v>1891.5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165</v>
      </c>
      <c r="AU263" s="218" t="s">
        <v>173</v>
      </c>
      <c r="AV263" s="14" t="s">
        <v>159</v>
      </c>
      <c r="AW263" s="14" t="s">
        <v>34</v>
      </c>
      <c r="AX263" s="14" t="s">
        <v>79</v>
      </c>
      <c r="AY263" s="218" t="s">
        <v>152</v>
      </c>
    </row>
    <row r="264" spans="1:65" s="2" customFormat="1" ht="24">
      <c r="A264" s="34"/>
      <c r="B264" s="35"/>
      <c r="C264" s="178" t="s">
        <v>447</v>
      </c>
      <c r="D264" s="178" t="s">
        <v>154</v>
      </c>
      <c r="E264" s="179" t="s">
        <v>520</v>
      </c>
      <c r="F264" s="180" t="s">
        <v>521</v>
      </c>
      <c r="G264" s="181" t="s">
        <v>270</v>
      </c>
      <c r="H264" s="182">
        <v>94.575000000000003</v>
      </c>
      <c r="I264" s="183"/>
      <c r="J264" s="184">
        <f>ROUND(I264*H264,2)</f>
        <v>0</v>
      </c>
      <c r="K264" s="180" t="s">
        <v>158</v>
      </c>
      <c r="L264" s="39"/>
      <c r="M264" s="185" t="s">
        <v>19</v>
      </c>
      <c r="N264" s="186" t="s">
        <v>43</v>
      </c>
      <c r="O264" s="64"/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9" t="s">
        <v>159</v>
      </c>
      <c r="AT264" s="189" t="s">
        <v>154</v>
      </c>
      <c r="AU264" s="189" t="s">
        <v>173</v>
      </c>
      <c r="AY264" s="17" t="s">
        <v>152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7" t="s">
        <v>79</v>
      </c>
      <c r="BK264" s="190">
        <f>ROUND(I264*H264,2)</f>
        <v>0</v>
      </c>
      <c r="BL264" s="17" t="s">
        <v>159</v>
      </c>
      <c r="BM264" s="189" t="s">
        <v>1072</v>
      </c>
    </row>
    <row r="265" spans="1:65" s="2" customFormat="1" ht="19.5">
      <c r="A265" s="34"/>
      <c r="B265" s="35"/>
      <c r="C265" s="36"/>
      <c r="D265" s="191" t="s">
        <v>161</v>
      </c>
      <c r="E265" s="36"/>
      <c r="F265" s="192" t="s">
        <v>523</v>
      </c>
      <c r="G265" s="36"/>
      <c r="H265" s="36"/>
      <c r="I265" s="193"/>
      <c r="J265" s="36"/>
      <c r="K265" s="36"/>
      <c r="L265" s="39"/>
      <c r="M265" s="194"/>
      <c r="N265" s="195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161</v>
      </c>
      <c r="AU265" s="17" t="s">
        <v>173</v>
      </c>
    </row>
    <row r="266" spans="1:65" s="13" customFormat="1" ht="11.25">
      <c r="B266" s="197"/>
      <c r="C266" s="198"/>
      <c r="D266" s="191" t="s">
        <v>165</v>
      </c>
      <c r="E266" s="199" t="s">
        <v>19</v>
      </c>
      <c r="F266" s="200" t="s">
        <v>1069</v>
      </c>
      <c r="G266" s="198"/>
      <c r="H266" s="201">
        <v>94.575000000000003</v>
      </c>
      <c r="I266" s="202"/>
      <c r="J266" s="198"/>
      <c r="K266" s="198"/>
      <c r="L266" s="203"/>
      <c r="M266" s="204"/>
      <c r="N266" s="205"/>
      <c r="O266" s="205"/>
      <c r="P266" s="205"/>
      <c r="Q266" s="205"/>
      <c r="R266" s="205"/>
      <c r="S266" s="205"/>
      <c r="T266" s="206"/>
      <c r="AT266" s="207" t="s">
        <v>165</v>
      </c>
      <c r="AU266" s="207" t="s">
        <v>173</v>
      </c>
      <c r="AV266" s="13" t="s">
        <v>81</v>
      </c>
      <c r="AW266" s="13" t="s">
        <v>34</v>
      </c>
      <c r="AX266" s="13" t="s">
        <v>79</v>
      </c>
      <c r="AY266" s="207" t="s">
        <v>152</v>
      </c>
    </row>
    <row r="267" spans="1:65" s="2" customFormat="1" ht="33" customHeight="1">
      <c r="A267" s="34"/>
      <c r="B267" s="35"/>
      <c r="C267" s="178" t="s">
        <v>452</v>
      </c>
      <c r="D267" s="178" t="s">
        <v>154</v>
      </c>
      <c r="E267" s="179" t="s">
        <v>525</v>
      </c>
      <c r="F267" s="180" t="s">
        <v>526</v>
      </c>
      <c r="G267" s="181" t="s">
        <v>270</v>
      </c>
      <c r="H267" s="182">
        <v>94.575000000000003</v>
      </c>
      <c r="I267" s="183"/>
      <c r="J267" s="184">
        <f>ROUND(I267*H267,2)</f>
        <v>0</v>
      </c>
      <c r="K267" s="180" t="s">
        <v>158</v>
      </c>
      <c r="L267" s="39"/>
      <c r="M267" s="185" t="s">
        <v>19</v>
      </c>
      <c r="N267" s="186" t="s">
        <v>43</v>
      </c>
      <c r="O267" s="64"/>
      <c r="P267" s="187">
        <f>O267*H267</f>
        <v>0</v>
      </c>
      <c r="Q267" s="187">
        <v>0</v>
      </c>
      <c r="R267" s="187">
        <f>Q267*H267</f>
        <v>0</v>
      </c>
      <c r="S267" s="187">
        <v>0</v>
      </c>
      <c r="T267" s="18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159</v>
      </c>
      <c r="AT267" s="189" t="s">
        <v>154</v>
      </c>
      <c r="AU267" s="189" t="s">
        <v>173</v>
      </c>
      <c r="AY267" s="17" t="s">
        <v>152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79</v>
      </c>
      <c r="BK267" s="190">
        <f>ROUND(I267*H267,2)</f>
        <v>0</v>
      </c>
      <c r="BL267" s="17" t="s">
        <v>159</v>
      </c>
      <c r="BM267" s="189" t="s">
        <v>1073</v>
      </c>
    </row>
    <row r="268" spans="1:65" s="2" customFormat="1" ht="29.25">
      <c r="A268" s="34"/>
      <c r="B268" s="35"/>
      <c r="C268" s="36"/>
      <c r="D268" s="191" t="s">
        <v>161</v>
      </c>
      <c r="E268" s="36"/>
      <c r="F268" s="192" t="s">
        <v>528</v>
      </c>
      <c r="G268" s="36"/>
      <c r="H268" s="36"/>
      <c r="I268" s="193"/>
      <c r="J268" s="36"/>
      <c r="K268" s="36"/>
      <c r="L268" s="39"/>
      <c r="M268" s="194"/>
      <c r="N268" s="195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161</v>
      </c>
      <c r="AU268" s="17" t="s">
        <v>173</v>
      </c>
    </row>
    <row r="269" spans="1:65" s="13" customFormat="1" ht="11.25">
      <c r="B269" s="197"/>
      <c r="C269" s="198"/>
      <c r="D269" s="191" t="s">
        <v>165</v>
      </c>
      <c r="E269" s="199" t="s">
        <v>19</v>
      </c>
      <c r="F269" s="200" t="s">
        <v>1069</v>
      </c>
      <c r="G269" s="198"/>
      <c r="H269" s="201">
        <v>94.575000000000003</v>
      </c>
      <c r="I269" s="202"/>
      <c r="J269" s="198"/>
      <c r="K269" s="198"/>
      <c r="L269" s="203"/>
      <c r="M269" s="204"/>
      <c r="N269" s="205"/>
      <c r="O269" s="205"/>
      <c r="P269" s="205"/>
      <c r="Q269" s="205"/>
      <c r="R269" s="205"/>
      <c r="S269" s="205"/>
      <c r="T269" s="206"/>
      <c r="AT269" s="207" t="s">
        <v>165</v>
      </c>
      <c r="AU269" s="207" t="s">
        <v>173</v>
      </c>
      <c r="AV269" s="13" t="s">
        <v>81</v>
      </c>
      <c r="AW269" s="13" t="s">
        <v>34</v>
      </c>
      <c r="AX269" s="13" t="s">
        <v>79</v>
      </c>
      <c r="AY269" s="207" t="s">
        <v>152</v>
      </c>
    </row>
    <row r="270" spans="1:65" s="2" customFormat="1" ht="24">
      <c r="A270" s="34"/>
      <c r="B270" s="35"/>
      <c r="C270" s="178" t="s">
        <v>458</v>
      </c>
      <c r="D270" s="178" t="s">
        <v>154</v>
      </c>
      <c r="E270" s="179" t="s">
        <v>530</v>
      </c>
      <c r="F270" s="180" t="s">
        <v>531</v>
      </c>
      <c r="G270" s="181" t="s">
        <v>270</v>
      </c>
      <c r="H270" s="182">
        <v>106.773</v>
      </c>
      <c r="I270" s="183"/>
      <c r="J270" s="184">
        <f>ROUND(I270*H270,2)</f>
        <v>0</v>
      </c>
      <c r="K270" s="180" t="s">
        <v>158</v>
      </c>
      <c r="L270" s="39"/>
      <c r="M270" s="185" t="s">
        <v>19</v>
      </c>
      <c r="N270" s="186" t="s">
        <v>43</v>
      </c>
      <c r="O270" s="64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159</v>
      </c>
      <c r="AT270" s="189" t="s">
        <v>154</v>
      </c>
      <c r="AU270" s="189" t="s">
        <v>173</v>
      </c>
      <c r="AY270" s="17" t="s">
        <v>152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79</v>
      </c>
      <c r="BK270" s="190">
        <f>ROUND(I270*H270,2)</f>
        <v>0</v>
      </c>
      <c r="BL270" s="17" t="s">
        <v>159</v>
      </c>
      <c r="BM270" s="189" t="s">
        <v>1074</v>
      </c>
    </row>
    <row r="271" spans="1:65" s="2" customFormat="1" ht="29.25">
      <c r="A271" s="34"/>
      <c r="B271" s="35"/>
      <c r="C271" s="36"/>
      <c r="D271" s="191" t="s">
        <v>161</v>
      </c>
      <c r="E271" s="36"/>
      <c r="F271" s="192" t="s">
        <v>533</v>
      </c>
      <c r="G271" s="36"/>
      <c r="H271" s="36"/>
      <c r="I271" s="193"/>
      <c r="J271" s="36"/>
      <c r="K271" s="36"/>
      <c r="L271" s="39"/>
      <c r="M271" s="194"/>
      <c r="N271" s="195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161</v>
      </c>
      <c r="AU271" s="17" t="s">
        <v>173</v>
      </c>
    </row>
    <row r="272" spans="1:65" s="2" customFormat="1" ht="33" customHeight="1">
      <c r="A272" s="34"/>
      <c r="B272" s="35"/>
      <c r="C272" s="178" t="s">
        <v>464</v>
      </c>
      <c r="D272" s="178" t="s">
        <v>154</v>
      </c>
      <c r="E272" s="179" t="s">
        <v>535</v>
      </c>
      <c r="F272" s="180" t="s">
        <v>536</v>
      </c>
      <c r="G272" s="181" t="s">
        <v>270</v>
      </c>
      <c r="H272" s="182">
        <v>106.773</v>
      </c>
      <c r="I272" s="183"/>
      <c r="J272" s="184">
        <f>ROUND(I272*H272,2)</f>
        <v>0</v>
      </c>
      <c r="K272" s="180" t="s">
        <v>158</v>
      </c>
      <c r="L272" s="39"/>
      <c r="M272" s="185" t="s">
        <v>19</v>
      </c>
      <c r="N272" s="186" t="s">
        <v>43</v>
      </c>
      <c r="O272" s="64"/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159</v>
      </c>
      <c r="AT272" s="189" t="s">
        <v>154</v>
      </c>
      <c r="AU272" s="189" t="s">
        <v>173</v>
      </c>
      <c r="AY272" s="17" t="s">
        <v>152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7" t="s">
        <v>79</v>
      </c>
      <c r="BK272" s="190">
        <f>ROUND(I272*H272,2)</f>
        <v>0</v>
      </c>
      <c r="BL272" s="17" t="s">
        <v>159</v>
      </c>
      <c r="BM272" s="189" t="s">
        <v>1075</v>
      </c>
    </row>
    <row r="273" spans="1:65" s="2" customFormat="1" ht="29.25">
      <c r="A273" s="34"/>
      <c r="B273" s="35"/>
      <c r="C273" s="36"/>
      <c r="D273" s="191" t="s">
        <v>161</v>
      </c>
      <c r="E273" s="36"/>
      <c r="F273" s="192" t="s">
        <v>538</v>
      </c>
      <c r="G273" s="36"/>
      <c r="H273" s="36"/>
      <c r="I273" s="193"/>
      <c r="J273" s="36"/>
      <c r="K273" s="36"/>
      <c r="L273" s="39"/>
      <c r="M273" s="194"/>
      <c r="N273" s="195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161</v>
      </c>
      <c r="AU273" s="17" t="s">
        <v>173</v>
      </c>
    </row>
    <row r="274" spans="1:65" s="12" customFormat="1" ht="22.9" customHeight="1">
      <c r="B274" s="162"/>
      <c r="C274" s="163"/>
      <c r="D274" s="164" t="s">
        <v>71</v>
      </c>
      <c r="E274" s="176" t="s">
        <v>539</v>
      </c>
      <c r="F274" s="176" t="s">
        <v>540</v>
      </c>
      <c r="G274" s="163"/>
      <c r="H274" s="163"/>
      <c r="I274" s="166"/>
      <c r="J274" s="177">
        <f>BK274</f>
        <v>0</v>
      </c>
      <c r="K274" s="163"/>
      <c r="L274" s="168"/>
      <c r="M274" s="169"/>
      <c r="N274" s="170"/>
      <c r="O274" s="170"/>
      <c r="P274" s="171">
        <f>SUM(P275:P281)</f>
        <v>0</v>
      </c>
      <c r="Q274" s="170"/>
      <c r="R274" s="171">
        <f>SUM(R275:R281)</f>
        <v>0</v>
      </c>
      <c r="S274" s="170"/>
      <c r="T274" s="172">
        <f>SUM(T275:T281)</f>
        <v>0</v>
      </c>
      <c r="AR274" s="173" t="s">
        <v>79</v>
      </c>
      <c r="AT274" s="174" t="s">
        <v>71</v>
      </c>
      <c r="AU274" s="174" t="s">
        <v>79</v>
      </c>
      <c r="AY274" s="173" t="s">
        <v>152</v>
      </c>
      <c r="BK274" s="175">
        <f>SUM(BK275:BK281)</f>
        <v>0</v>
      </c>
    </row>
    <row r="275" spans="1:65" s="2" customFormat="1" ht="16.5" customHeight="1">
      <c r="A275" s="34"/>
      <c r="B275" s="35"/>
      <c r="C275" s="178" t="s">
        <v>472</v>
      </c>
      <c r="D275" s="178" t="s">
        <v>154</v>
      </c>
      <c r="E275" s="179" t="s">
        <v>542</v>
      </c>
      <c r="F275" s="180" t="s">
        <v>543</v>
      </c>
      <c r="G275" s="181" t="s">
        <v>270</v>
      </c>
      <c r="H275" s="182">
        <v>78.05</v>
      </c>
      <c r="I275" s="183"/>
      <c r="J275" s="184">
        <f>ROUND(I275*H275,2)</f>
        <v>0</v>
      </c>
      <c r="K275" s="180" t="s">
        <v>158</v>
      </c>
      <c r="L275" s="39"/>
      <c r="M275" s="185" t="s">
        <v>19</v>
      </c>
      <c r="N275" s="186" t="s">
        <v>43</v>
      </c>
      <c r="O275" s="64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159</v>
      </c>
      <c r="AT275" s="189" t="s">
        <v>154</v>
      </c>
      <c r="AU275" s="189" t="s">
        <v>81</v>
      </c>
      <c r="AY275" s="17" t="s">
        <v>152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79</v>
      </c>
      <c r="BK275" s="190">
        <f>ROUND(I275*H275,2)</f>
        <v>0</v>
      </c>
      <c r="BL275" s="17" t="s">
        <v>159</v>
      </c>
      <c r="BM275" s="189" t="s">
        <v>1076</v>
      </c>
    </row>
    <row r="276" spans="1:65" s="2" customFormat="1" ht="11.25">
      <c r="A276" s="34"/>
      <c r="B276" s="35"/>
      <c r="C276" s="36"/>
      <c r="D276" s="191" t="s">
        <v>161</v>
      </c>
      <c r="E276" s="36"/>
      <c r="F276" s="192" t="s">
        <v>543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161</v>
      </c>
      <c r="AU276" s="17" t="s">
        <v>81</v>
      </c>
    </row>
    <row r="277" spans="1:65" s="2" customFormat="1" ht="24">
      <c r="A277" s="34"/>
      <c r="B277" s="35"/>
      <c r="C277" s="178" t="s">
        <v>477</v>
      </c>
      <c r="D277" s="178" t="s">
        <v>154</v>
      </c>
      <c r="E277" s="179" t="s">
        <v>546</v>
      </c>
      <c r="F277" s="180" t="s">
        <v>547</v>
      </c>
      <c r="G277" s="181" t="s">
        <v>270</v>
      </c>
      <c r="H277" s="182">
        <v>167.762</v>
      </c>
      <c r="I277" s="183"/>
      <c r="J277" s="184">
        <f>ROUND(I277*H277,2)</f>
        <v>0</v>
      </c>
      <c r="K277" s="180" t="s">
        <v>158</v>
      </c>
      <c r="L277" s="39"/>
      <c r="M277" s="185" t="s">
        <v>19</v>
      </c>
      <c r="N277" s="186" t="s">
        <v>43</v>
      </c>
      <c r="O277" s="64"/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159</v>
      </c>
      <c r="AT277" s="189" t="s">
        <v>154</v>
      </c>
      <c r="AU277" s="189" t="s">
        <v>81</v>
      </c>
      <c r="AY277" s="17" t="s">
        <v>152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79</v>
      </c>
      <c r="BK277" s="190">
        <f>ROUND(I277*H277,2)</f>
        <v>0</v>
      </c>
      <c r="BL277" s="17" t="s">
        <v>159</v>
      </c>
      <c r="BM277" s="189" t="s">
        <v>1077</v>
      </c>
    </row>
    <row r="278" spans="1:65" s="2" customFormat="1" ht="11.25">
      <c r="A278" s="34"/>
      <c r="B278" s="35"/>
      <c r="C278" s="36"/>
      <c r="D278" s="191" t="s">
        <v>161</v>
      </c>
      <c r="E278" s="36"/>
      <c r="F278" s="192" t="s">
        <v>547</v>
      </c>
      <c r="G278" s="36"/>
      <c r="H278" s="36"/>
      <c r="I278" s="193"/>
      <c r="J278" s="36"/>
      <c r="K278" s="36"/>
      <c r="L278" s="39"/>
      <c r="M278" s="194"/>
      <c r="N278" s="195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161</v>
      </c>
      <c r="AU278" s="17" t="s">
        <v>81</v>
      </c>
    </row>
    <row r="279" spans="1:65" s="13" customFormat="1" ht="11.25">
      <c r="B279" s="197"/>
      <c r="C279" s="198"/>
      <c r="D279" s="191" t="s">
        <v>165</v>
      </c>
      <c r="E279" s="199" t="s">
        <v>19</v>
      </c>
      <c r="F279" s="200" t="s">
        <v>549</v>
      </c>
      <c r="G279" s="198"/>
      <c r="H279" s="201">
        <v>167.762</v>
      </c>
      <c r="I279" s="202"/>
      <c r="J279" s="198"/>
      <c r="K279" s="198"/>
      <c r="L279" s="203"/>
      <c r="M279" s="204"/>
      <c r="N279" s="205"/>
      <c r="O279" s="205"/>
      <c r="P279" s="205"/>
      <c r="Q279" s="205"/>
      <c r="R279" s="205"/>
      <c r="S279" s="205"/>
      <c r="T279" s="206"/>
      <c r="AT279" s="207" t="s">
        <v>165</v>
      </c>
      <c r="AU279" s="207" t="s">
        <v>81</v>
      </c>
      <c r="AV279" s="13" t="s">
        <v>81</v>
      </c>
      <c r="AW279" s="13" t="s">
        <v>34</v>
      </c>
      <c r="AX279" s="13" t="s">
        <v>79</v>
      </c>
      <c r="AY279" s="207" t="s">
        <v>152</v>
      </c>
    </row>
    <row r="280" spans="1:65" s="2" customFormat="1" ht="16.5" customHeight="1">
      <c r="A280" s="34"/>
      <c r="B280" s="35"/>
      <c r="C280" s="178" t="s">
        <v>483</v>
      </c>
      <c r="D280" s="178" t="s">
        <v>154</v>
      </c>
      <c r="E280" s="179" t="s">
        <v>551</v>
      </c>
      <c r="F280" s="180" t="s">
        <v>552</v>
      </c>
      <c r="G280" s="181" t="s">
        <v>270</v>
      </c>
      <c r="H280" s="182">
        <v>78.05</v>
      </c>
      <c r="I280" s="183"/>
      <c r="J280" s="184">
        <f>ROUND(I280*H280,2)</f>
        <v>0</v>
      </c>
      <c r="K280" s="180" t="s">
        <v>158</v>
      </c>
      <c r="L280" s="39"/>
      <c r="M280" s="185" t="s">
        <v>19</v>
      </c>
      <c r="N280" s="186" t="s">
        <v>43</v>
      </c>
      <c r="O280" s="64"/>
      <c r="P280" s="187">
        <f>O280*H280</f>
        <v>0</v>
      </c>
      <c r="Q280" s="187">
        <v>0</v>
      </c>
      <c r="R280" s="187">
        <f>Q280*H280</f>
        <v>0</v>
      </c>
      <c r="S280" s="187">
        <v>0</v>
      </c>
      <c r="T280" s="18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9" t="s">
        <v>159</v>
      </c>
      <c r="AT280" s="189" t="s">
        <v>154</v>
      </c>
      <c r="AU280" s="189" t="s">
        <v>81</v>
      </c>
      <c r="AY280" s="17" t="s">
        <v>152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79</v>
      </c>
      <c r="BK280" s="190">
        <f>ROUND(I280*H280,2)</f>
        <v>0</v>
      </c>
      <c r="BL280" s="17" t="s">
        <v>159</v>
      </c>
      <c r="BM280" s="189" t="s">
        <v>1078</v>
      </c>
    </row>
    <row r="281" spans="1:65" s="2" customFormat="1" ht="19.5">
      <c r="A281" s="34"/>
      <c r="B281" s="35"/>
      <c r="C281" s="36"/>
      <c r="D281" s="191" t="s">
        <v>161</v>
      </c>
      <c r="E281" s="36"/>
      <c r="F281" s="192" t="s">
        <v>554</v>
      </c>
      <c r="G281" s="36"/>
      <c r="H281" s="36"/>
      <c r="I281" s="193"/>
      <c r="J281" s="36"/>
      <c r="K281" s="36"/>
      <c r="L281" s="39"/>
      <c r="M281" s="229"/>
      <c r="N281" s="230"/>
      <c r="O281" s="231"/>
      <c r="P281" s="231"/>
      <c r="Q281" s="231"/>
      <c r="R281" s="231"/>
      <c r="S281" s="231"/>
      <c r="T281" s="23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161</v>
      </c>
      <c r="AU281" s="17" t="s">
        <v>81</v>
      </c>
    </row>
    <row r="282" spans="1:65" s="2" customFormat="1" ht="6.95" customHeight="1">
      <c r="A282" s="34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39"/>
      <c r="M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</row>
  </sheetData>
  <sheetProtection algorithmName="SHA-512" hashValue="osvDvKMsyBbTeKRpSY2gQV4Y7W+yBEii86R1185dwUVzpZoEAWKHQ1NYnsJQVhEv8YbAADISgan3eSG5f1/jaA==" saltValue="lSLW91ngIS7wHwg7ynnuzu/xc8QoM0F6tHhozM+CZsYvzDp4IQ2YBB5HrIP6kE8BCTUVzmUzoHNkPnmwC9d0sA==" spinCount="100000" sheet="1" objects="1" scenarios="1" formatColumns="0" formatRows="0" autoFilter="0"/>
  <autoFilter ref="C90:K281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topLeftCell="A124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116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117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9" t="str">
        <f>'Rekapitulace zakázky'!K6</f>
        <v>Oprava mostních objektů v úseku Česká Lípa - Jiříkov</v>
      </c>
      <c r="F7" s="360"/>
      <c r="G7" s="360"/>
      <c r="H7" s="360"/>
      <c r="L7" s="20"/>
    </row>
    <row r="8" spans="1:46" s="1" customFormat="1" ht="12" customHeight="1">
      <c r="B8" s="20"/>
      <c r="D8" s="112" t="s">
        <v>118</v>
      </c>
      <c r="L8" s="20"/>
    </row>
    <row r="9" spans="1:46" s="2" customFormat="1" ht="16.5" customHeight="1">
      <c r="A9" s="34"/>
      <c r="B9" s="39"/>
      <c r="C9" s="34"/>
      <c r="D9" s="34"/>
      <c r="E9" s="359" t="s">
        <v>942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120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2" t="s">
        <v>1079</v>
      </c>
      <c r="F11" s="361"/>
      <c r="G11" s="361"/>
      <c r="H11" s="361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944</v>
      </c>
      <c r="G14" s="34"/>
      <c r="H14" s="34"/>
      <c r="I14" s="112" t="s">
        <v>23</v>
      </c>
      <c r="J14" s="114" t="str">
        <f>'Rekapitulace zakázky'!AN8</f>
        <v>19. 4. 2021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3" t="str">
        <f>'Rekapitulace zakázky'!E14</f>
        <v>Vyplň údaj</v>
      </c>
      <c r="F20" s="364"/>
      <c r="G20" s="364"/>
      <c r="H20" s="364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5" t="s">
        <v>19</v>
      </c>
      <c r="F29" s="365"/>
      <c r="G29" s="365"/>
      <c r="H29" s="365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ROUND(J89,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ROUND((SUM(BE89:BE117)),  2)</f>
        <v>0</v>
      </c>
      <c r="G35" s="34"/>
      <c r="H35" s="34"/>
      <c r="I35" s="124">
        <v>0.21</v>
      </c>
      <c r="J35" s="123">
        <f>ROUND(((SUM(BE89:BE117))*I35),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ROUND((SUM(BF89:BF117)),  2)</f>
        <v>0</v>
      </c>
      <c r="G36" s="34"/>
      <c r="H36" s="34"/>
      <c r="I36" s="124">
        <v>0.15</v>
      </c>
      <c r="J36" s="123">
        <f>ROUND(((SUM(BF89:BF117))*I36),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ROUND((SUM(BG89:BG117)),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ROUND((SUM(BH89:BH117)),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ROUND((SUM(BI89:BI117)),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6" t="str">
        <f>E7</f>
        <v>Oprava mostních objektů v úseku Česká Lípa - Jiříkov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118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6" t="s">
        <v>942</v>
      </c>
      <c r="F52" s="368"/>
      <c r="G52" s="368"/>
      <c r="H52" s="36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120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0" t="str">
        <f>E11</f>
        <v>2021/04.2 - SO 04 - VRN1</v>
      </c>
      <c r="F54" s="368"/>
      <c r="G54" s="368"/>
      <c r="H54" s="36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Svor</v>
      </c>
      <c r="G56" s="36"/>
      <c r="H56" s="36"/>
      <c r="I56" s="29" t="s">
        <v>23</v>
      </c>
      <c r="J56" s="59" t="str">
        <f>IF(J14="","",J14)</f>
        <v>19. 4. 2021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s.o.,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J89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575</v>
      </c>
      <c r="E64" s="143"/>
      <c r="F64" s="143"/>
      <c r="G64" s="143"/>
      <c r="H64" s="143"/>
      <c r="I64" s="143"/>
      <c r="J64" s="144">
        <f>J90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576</v>
      </c>
      <c r="E65" s="148"/>
      <c r="F65" s="148"/>
      <c r="G65" s="148"/>
      <c r="H65" s="148"/>
      <c r="I65" s="148"/>
      <c r="J65" s="149">
        <f>J91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577</v>
      </c>
      <c r="E66" s="148"/>
      <c r="F66" s="148"/>
      <c r="G66" s="148"/>
      <c r="H66" s="148"/>
      <c r="I66" s="148"/>
      <c r="J66" s="149">
        <f>J105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1080</v>
      </c>
      <c r="E67" s="148"/>
      <c r="F67" s="148"/>
      <c r="G67" s="148"/>
      <c r="H67" s="148"/>
      <c r="I67" s="148"/>
      <c r="J67" s="149">
        <f>J115</f>
        <v>0</v>
      </c>
      <c r="K67" s="97"/>
      <c r="L67" s="150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137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66" t="str">
        <f>E7</f>
        <v>Oprava mostních objektů v úseku Česká Lípa - Jiříkov</v>
      </c>
      <c r="F77" s="367"/>
      <c r="G77" s="367"/>
      <c r="H77" s="367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1"/>
      <c r="C78" s="29" t="s">
        <v>118</v>
      </c>
      <c r="D78" s="22"/>
      <c r="E78" s="22"/>
      <c r="F78" s="22"/>
      <c r="G78" s="22"/>
      <c r="H78" s="22"/>
      <c r="I78" s="22"/>
      <c r="J78" s="22"/>
      <c r="K78" s="22"/>
      <c r="L78" s="20"/>
    </row>
    <row r="79" spans="1:31" s="2" customFormat="1" ht="16.5" customHeight="1">
      <c r="A79" s="34"/>
      <c r="B79" s="35"/>
      <c r="C79" s="36"/>
      <c r="D79" s="36"/>
      <c r="E79" s="366" t="s">
        <v>942</v>
      </c>
      <c r="F79" s="368"/>
      <c r="G79" s="368"/>
      <c r="H79" s="368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120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20" t="str">
        <f>E11</f>
        <v>2021/04.2 - SO 04 - VRN1</v>
      </c>
      <c r="F81" s="368"/>
      <c r="G81" s="368"/>
      <c r="H81" s="368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6"/>
      <c r="E83" s="36"/>
      <c r="F83" s="27" t="str">
        <f>F14</f>
        <v>Svor</v>
      </c>
      <c r="G83" s="36"/>
      <c r="H83" s="36"/>
      <c r="I83" s="29" t="s">
        <v>23</v>
      </c>
      <c r="J83" s="59" t="str">
        <f>IF(J14="","",J14)</f>
        <v>19. 4. 2021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25</v>
      </c>
      <c r="D85" s="36"/>
      <c r="E85" s="36"/>
      <c r="F85" s="27" t="str">
        <f>E17</f>
        <v>Správa železnic, s.o., OŘ Hradec Králové</v>
      </c>
      <c r="G85" s="36"/>
      <c r="H85" s="36"/>
      <c r="I85" s="29" t="s">
        <v>33</v>
      </c>
      <c r="J85" s="32" t="str">
        <f>E23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31</v>
      </c>
      <c r="D86" s="36"/>
      <c r="E86" s="36"/>
      <c r="F86" s="27" t="str">
        <f>IF(E20="","",E20)</f>
        <v>Vyplň údaj</v>
      </c>
      <c r="G86" s="36"/>
      <c r="H86" s="36"/>
      <c r="I86" s="29" t="s">
        <v>35</v>
      </c>
      <c r="J86" s="32" t="str">
        <f>E26</f>
        <v xml:space="preserve"> 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51"/>
      <c r="B88" s="152"/>
      <c r="C88" s="153" t="s">
        <v>138</v>
      </c>
      <c r="D88" s="154" t="s">
        <v>57</v>
      </c>
      <c r="E88" s="154" t="s">
        <v>53</v>
      </c>
      <c r="F88" s="154" t="s">
        <v>54</v>
      </c>
      <c r="G88" s="154" t="s">
        <v>139</v>
      </c>
      <c r="H88" s="154" t="s">
        <v>140</v>
      </c>
      <c r="I88" s="154" t="s">
        <v>141</v>
      </c>
      <c r="J88" s="154" t="s">
        <v>125</v>
      </c>
      <c r="K88" s="155" t="s">
        <v>142</v>
      </c>
      <c r="L88" s="156"/>
      <c r="M88" s="68" t="s">
        <v>19</v>
      </c>
      <c r="N88" s="69" t="s">
        <v>42</v>
      </c>
      <c r="O88" s="69" t="s">
        <v>143</v>
      </c>
      <c r="P88" s="69" t="s">
        <v>144</v>
      </c>
      <c r="Q88" s="69" t="s">
        <v>145</v>
      </c>
      <c r="R88" s="69" t="s">
        <v>146</v>
      </c>
      <c r="S88" s="69" t="s">
        <v>147</v>
      </c>
      <c r="T88" s="70" t="s">
        <v>148</v>
      </c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</row>
    <row r="89" spans="1:65" s="2" customFormat="1" ht="22.9" customHeight="1">
      <c r="A89" s="34"/>
      <c r="B89" s="35"/>
      <c r="C89" s="75" t="s">
        <v>149</v>
      </c>
      <c r="D89" s="36"/>
      <c r="E89" s="36"/>
      <c r="F89" s="36"/>
      <c r="G89" s="36"/>
      <c r="H89" s="36"/>
      <c r="I89" s="36"/>
      <c r="J89" s="157">
        <f>BK89</f>
        <v>0</v>
      </c>
      <c r="K89" s="36"/>
      <c r="L89" s="39"/>
      <c r="M89" s="71"/>
      <c r="N89" s="158"/>
      <c r="O89" s="72"/>
      <c r="P89" s="159">
        <f>P90</f>
        <v>0</v>
      </c>
      <c r="Q89" s="72"/>
      <c r="R89" s="159">
        <f>R90</f>
        <v>0</v>
      </c>
      <c r="S89" s="72"/>
      <c r="T89" s="160">
        <f>T90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71</v>
      </c>
      <c r="AU89" s="17" t="s">
        <v>126</v>
      </c>
      <c r="BK89" s="161">
        <f>BK90</f>
        <v>0</v>
      </c>
    </row>
    <row r="90" spans="1:65" s="12" customFormat="1" ht="25.9" customHeight="1">
      <c r="B90" s="162"/>
      <c r="C90" s="163"/>
      <c r="D90" s="164" t="s">
        <v>71</v>
      </c>
      <c r="E90" s="165" t="s">
        <v>578</v>
      </c>
      <c r="F90" s="165" t="s">
        <v>579</v>
      </c>
      <c r="G90" s="163"/>
      <c r="H90" s="163"/>
      <c r="I90" s="166"/>
      <c r="J90" s="167">
        <f>BK90</f>
        <v>0</v>
      </c>
      <c r="K90" s="163"/>
      <c r="L90" s="168"/>
      <c r="M90" s="169"/>
      <c r="N90" s="170"/>
      <c r="O90" s="170"/>
      <c r="P90" s="171">
        <f>P91+P105+P115</f>
        <v>0</v>
      </c>
      <c r="Q90" s="170"/>
      <c r="R90" s="171">
        <f>R91+R105+R115</f>
        <v>0</v>
      </c>
      <c r="S90" s="170"/>
      <c r="T90" s="172">
        <f>T91+T105+T115</f>
        <v>0</v>
      </c>
      <c r="AR90" s="173" t="s">
        <v>185</v>
      </c>
      <c r="AT90" s="174" t="s">
        <v>71</v>
      </c>
      <c r="AU90" s="174" t="s">
        <v>72</v>
      </c>
      <c r="AY90" s="173" t="s">
        <v>152</v>
      </c>
      <c r="BK90" s="175">
        <f>BK91+BK105+BK115</f>
        <v>0</v>
      </c>
    </row>
    <row r="91" spans="1:65" s="12" customFormat="1" ht="22.9" customHeight="1">
      <c r="B91" s="162"/>
      <c r="C91" s="163"/>
      <c r="D91" s="164" t="s">
        <v>71</v>
      </c>
      <c r="E91" s="176" t="s">
        <v>580</v>
      </c>
      <c r="F91" s="176" t="s">
        <v>581</v>
      </c>
      <c r="G91" s="163"/>
      <c r="H91" s="163"/>
      <c r="I91" s="166"/>
      <c r="J91" s="177">
        <f>BK91</f>
        <v>0</v>
      </c>
      <c r="K91" s="163"/>
      <c r="L91" s="168"/>
      <c r="M91" s="169"/>
      <c r="N91" s="170"/>
      <c r="O91" s="170"/>
      <c r="P91" s="171">
        <f>SUM(P92:P104)</f>
        <v>0</v>
      </c>
      <c r="Q91" s="170"/>
      <c r="R91" s="171">
        <f>SUM(R92:R104)</f>
        <v>0</v>
      </c>
      <c r="S91" s="170"/>
      <c r="T91" s="172">
        <f>SUM(T92:T104)</f>
        <v>0</v>
      </c>
      <c r="AR91" s="173" t="s">
        <v>185</v>
      </c>
      <c r="AT91" s="174" t="s">
        <v>71</v>
      </c>
      <c r="AU91" s="174" t="s">
        <v>79</v>
      </c>
      <c r="AY91" s="173" t="s">
        <v>152</v>
      </c>
      <c r="BK91" s="175">
        <f>SUM(BK92:BK104)</f>
        <v>0</v>
      </c>
    </row>
    <row r="92" spans="1:65" s="2" customFormat="1" ht="16.5" customHeight="1">
      <c r="A92" s="34"/>
      <c r="B92" s="35"/>
      <c r="C92" s="178" t="s">
        <v>79</v>
      </c>
      <c r="D92" s="178" t="s">
        <v>154</v>
      </c>
      <c r="E92" s="179" t="s">
        <v>582</v>
      </c>
      <c r="F92" s="180" t="s">
        <v>583</v>
      </c>
      <c r="G92" s="181" t="s">
        <v>584</v>
      </c>
      <c r="H92" s="182">
        <v>1</v>
      </c>
      <c r="I92" s="183"/>
      <c r="J92" s="184">
        <f>ROUND(I92*H92,2)</f>
        <v>0</v>
      </c>
      <c r="K92" s="180" t="s">
        <v>158</v>
      </c>
      <c r="L92" s="39"/>
      <c r="M92" s="185" t="s">
        <v>19</v>
      </c>
      <c r="N92" s="186" t="s">
        <v>43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585</v>
      </c>
      <c r="AT92" s="189" t="s">
        <v>154</v>
      </c>
      <c r="AU92" s="189" t="s">
        <v>81</v>
      </c>
      <c r="AY92" s="17" t="s">
        <v>152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7" t="s">
        <v>79</v>
      </c>
      <c r="BK92" s="190">
        <f>ROUND(I92*H92,2)</f>
        <v>0</v>
      </c>
      <c r="BL92" s="17" t="s">
        <v>585</v>
      </c>
      <c r="BM92" s="189" t="s">
        <v>586</v>
      </c>
    </row>
    <row r="93" spans="1:65" s="2" customFormat="1" ht="11.25">
      <c r="A93" s="34"/>
      <c r="B93" s="35"/>
      <c r="C93" s="36"/>
      <c r="D93" s="191" t="s">
        <v>161</v>
      </c>
      <c r="E93" s="36"/>
      <c r="F93" s="192" t="s">
        <v>583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161</v>
      </c>
      <c r="AU93" s="17" t="s">
        <v>81</v>
      </c>
    </row>
    <row r="94" spans="1:65" s="2" customFormat="1" ht="16.5" customHeight="1">
      <c r="A94" s="34"/>
      <c r="B94" s="35"/>
      <c r="C94" s="178" t="s">
        <v>81</v>
      </c>
      <c r="D94" s="178" t="s">
        <v>154</v>
      </c>
      <c r="E94" s="179" t="s">
        <v>587</v>
      </c>
      <c r="F94" s="180" t="s">
        <v>588</v>
      </c>
      <c r="G94" s="181" t="s">
        <v>584</v>
      </c>
      <c r="H94" s="182">
        <v>1</v>
      </c>
      <c r="I94" s="183"/>
      <c r="J94" s="184">
        <f>ROUND(I94*H94,2)</f>
        <v>0</v>
      </c>
      <c r="K94" s="180" t="s">
        <v>158</v>
      </c>
      <c r="L94" s="39"/>
      <c r="M94" s="185" t="s">
        <v>19</v>
      </c>
      <c r="N94" s="186" t="s">
        <v>43</v>
      </c>
      <c r="O94" s="64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585</v>
      </c>
      <c r="AT94" s="189" t="s">
        <v>154</v>
      </c>
      <c r="AU94" s="189" t="s">
        <v>81</v>
      </c>
      <c r="AY94" s="17" t="s">
        <v>152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79</v>
      </c>
      <c r="BK94" s="190">
        <f>ROUND(I94*H94,2)</f>
        <v>0</v>
      </c>
      <c r="BL94" s="17" t="s">
        <v>585</v>
      </c>
      <c r="BM94" s="189" t="s">
        <v>589</v>
      </c>
    </row>
    <row r="95" spans="1:65" s="2" customFormat="1" ht="11.25">
      <c r="A95" s="34"/>
      <c r="B95" s="35"/>
      <c r="C95" s="36"/>
      <c r="D95" s="191" t="s">
        <v>161</v>
      </c>
      <c r="E95" s="36"/>
      <c r="F95" s="192" t="s">
        <v>588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161</v>
      </c>
      <c r="AU95" s="17" t="s">
        <v>81</v>
      </c>
    </row>
    <row r="96" spans="1:65" s="2" customFormat="1" ht="16.5" customHeight="1">
      <c r="A96" s="34"/>
      <c r="B96" s="35"/>
      <c r="C96" s="178" t="s">
        <v>173</v>
      </c>
      <c r="D96" s="178" t="s">
        <v>154</v>
      </c>
      <c r="E96" s="179" t="s">
        <v>1081</v>
      </c>
      <c r="F96" s="180" t="s">
        <v>1082</v>
      </c>
      <c r="G96" s="181" t="s">
        <v>584</v>
      </c>
      <c r="H96" s="182">
        <v>1</v>
      </c>
      <c r="I96" s="183"/>
      <c r="J96" s="184">
        <f>ROUND(I96*H96,2)</f>
        <v>0</v>
      </c>
      <c r="K96" s="180" t="s">
        <v>158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585</v>
      </c>
      <c r="AT96" s="189" t="s">
        <v>154</v>
      </c>
      <c r="AU96" s="189" t="s">
        <v>81</v>
      </c>
      <c r="AY96" s="17" t="s">
        <v>152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79</v>
      </c>
      <c r="BK96" s="190">
        <f>ROUND(I96*H96,2)</f>
        <v>0</v>
      </c>
      <c r="BL96" s="17" t="s">
        <v>585</v>
      </c>
      <c r="BM96" s="189" t="s">
        <v>1083</v>
      </c>
    </row>
    <row r="97" spans="1:65" s="2" customFormat="1" ht="11.25">
      <c r="A97" s="34"/>
      <c r="B97" s="35"/>
      <c r="C97" s="36"/>
      <c r="D97" s="191" t="s">
        <v>161</v>
      </c>
      <c r="E97" s="36"/>
      <c r="F97" s="192" t="s">
        <v>1082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161</v>
      </c>
      <c r="AU97" s="17" t="s">
        <v>81</v>
      </c>
    </row>
    <row r="98" spans="1:65" s="2" customFormat="1" ht="19.5">
      <c r="A98" s="34"/>
      <c r="B98" s="35"/>
      <c r="C98" s="36"/>
      <c r="D98" s="191" t="s">
        <v>163</v>
      </c>
      <c r="E98" s="36"/>
      <c r="F98" s="196" t="s">
        <v>1084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163</v>
      </c>
      <c r="AU98" s="17" t="s">
        <v>81</v>
      </c>
    </row>
    <row r="99" spans="1:65" s="2" customFormat="1" ht="16.5" customHeight="1">
      <c r="A99" s="34"/>
      <c r="B99" s="35"/>
      <c r="C99" s="178" t="s">
        <v>159</v>
      </c>
      <c r="D99" s="178" t="s">
        <v>154</v>
      </c>
      <c r="E99" s="179" t="s">
        <v>590</v>
      </c>
      <c r="F99" s="180" t="s">
        <v>591</v>
      </c>
      <c r="G99" s="181" t="s">
        <v>584</v>
      </c>
      <c r="H99" s="182">
        <v>1</v>
      </c>
      <c r="I99" s="183"/>
      <c r="J99" s="184">
        <f>ROUND(I99*H99,2)</f>
        <v>0</v>
      </c>
      <c r="K99" s="180" t="s">
        <v>158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585</v>
      </c>
      <c r="AT99" s="189" t="s">
        <v>154</v>
      </c>
      <c r="AU99" s="189" t="s">
        <v>81</v>
      </c>
      <c r="AY99" s="17" t="s">
        <v>152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585</v>
      </c>
      <c r="BM99" s="189" t="s">
        <v>592</v>
      </c>
    </row>
    <row r="100" spans="1:65" s="2" customFormat="1" ht="11.25">
      <c r="A100" s="34"/>
      <c r="B100" s="35"/>
      <c r="C100" s="36"/>
      <c r="D100" s="191" t="s">
        <v>161</v>
      </c>
      <c r="E100" s="36"/>
      <c r="F100" s="192" t="s">
        <v>591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81</v>
      </c>
    </row>
    <row r="101" spans="1:65" s="2" customFormat="1" ht="16.5" customHeight="1">
      <c r="A101" s="34"/>
      <c r="B101" s="35"/>
      <c r="C101" s="178" t="s">
        <v>185</v>
      </c>
      <c r="D101" s="178" t="s">
        <v>154</v>
      </c>
      <c r="E101" s="179" t="s">
        <v>593</v>
      </c>
      <c r="F101" s="180" t="s">
        <v>594</v>
      </c>
      <c r="G101" s="181" t="s">
        <v>584</v>
      </c>
      <c r="H101" s="182">
        <v>1</v>
      </c>
      <c r="I101" s="183"/>
      <c r="J101" s="184">
        <f>ROUND(I101*H101,2)</f>
        <v>0</v>
      </c>
      <c r="K101" s="180" t="s">
        <v>158</v>
      </c>
      <c r="L101" s="39"/>
      <c r="M101" s="185" t="s">
        <v>19</v>
      </c>
      <c r="N101" s="186" t="s">
        <v>43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585</v>
      </c>
      <c r="AT101" s="189" t="s">
        <v>154</v>
      </c>
      <c r="AU101" s="189" t="s">
        <v>81</v>
      </c>
      <c r="AY101" s="17" t="s">
        <v>152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585</v>
      </c>
      <c r="BM101" s="189" t="s">
        <v>595</v>
      </c>
    </row>
    <row r="102" spans="1:65" s="2" customFormat="1" ht="11.25">
      <c r="A102" s="34"/>
      <c r="B102" s="35"/>
      <c r="C102" s="36"/>
      <c r="D102" s="191" t="s">
        <v>161</v>
      </c>
      <c r="E102" s="36"/>
      <c r="F102" s="192" t="s">
        <v>594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81</v>
      </c>
    </row>
    <row r="103" spans="1:65" s="2" customFormat="1" ht="16.5" customHeight="1">
      <c r="A103" s="34"/>
      <c r="B103" s="35"/>
      <c r="C103" s="178" t="s">
        <v>191</v>
      </c>
      <c r="D103" s="178" t="s">
        <v>154</v>
      </c>
      <c r="E103" s="179" t="s">
        <v>596</v>
      </c>
      <c r="F103" s="180" t="s">
        <v>597</v>
      </c>
      <c r="G103" s="181" t="s">
        <v>584</v>
      </c>
      <c r="H103" s="182">
        <v>1</v>
      </c>
      <c r="I103" s="183"/>
      <c r="J103" s="184">
        <f>ROUND(I103*H103,2)</f>
        <v>0</v>
      </c>
      <c r="K103" s="180" t="s">
        <v>158</v>
      </c>
      <c r="L103" s="39"/>
      <c r="M103" s="185" t="s">
        <v>19</v>
      </c>
      <c r="N103" s="186" t="s">
        <v>43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585</v>
      </c>
      <c r="AT103" s="189" t="s">
        <v>154</v>
      </c>
      <c r="AU103" s="189" t="s">
        <v>81</v>
      </c>
      <c r="AY103" s="17" t="s">
        <v>152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79</v>
      </c>
      <c r="BK103" s="190">
        <f>ROUND(I103*H103,2)</f>
        <v>0</v>
      </c>
      <c r="BL103" s="17" t="s">
        <v>585</v>
      </c>
      <c r="BM103" s="189" t="s">
        <v>598</v>
      </c>
    </row>
    <row r="104" spans="1:65" s="2" customFormat="1" ht="11.25">
      <c r="A104" s="34"/>
      <c r="B104" s="35"/>
      <c r="C104" s="36"/>
      <c r="D104" s="191" t="s">
        <v>161</v>
      </c>
      <c r="E104" s="36"/>
      <c r="F104" s="192" t="s">
        <v>597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161</v>
      </c>
      <c r="AU104" s="17" t="s">
        <v>81</v>
      </c>
    </row>
    <row r="105" spans="1:65" s="12" customFormat="1" ht="22.9" customHeight="1">
      <c r="B105" s="162"/>
      <c r="C105" s="163"/>
      <c r="D105" s="164" t="s">
        <v>71</v>
      </c>
      <c r="E105" s="176" t="s">
        <v>603</v>
      </c>
      <c r="F105" s="176" t="s">
        <v>604</v>
      </c>
      <c r="G105" s="163"/>
      <c r="H105" s="163"/>
      <c r="I105" s="166"/>
      <c r="J105" s="177">
        <f>BK105</f>
        <v>0</v>
      </c>
      <c r="K105" s="163"/>
      <c r="L105" s="168"/>
      <c r="M105" s="169"/>
      <c r="N105" s="170"/>
      <c r="O105" s="170"/>
      <c r="P105" s="171">
        <f>SUM(P106:P114)</f>
        <v>0</v>
      </c>
      <c r="Q105" s="170"/>
      <c r="R105" s="171">
        <f>SUM(R106:R114)</f>
        <v>0</v>
      </c>
      <c r="S105" s="170"/>
      <c r="T105" s="172">
        <f>SUM(T106:T114)</f>
        <v>0</v>
      </c>
      <c r="AR105" s="173" t="s">
        <v>185</v>
      </c>
      <c r="AT105" s="174" t="s">
        <v>71</v>
      </c>
      <c r="AU105" s="174" t="s">
        <v>79</v>
      </c>
      <c r="AY105" s="173" t="s">
        <v>152</v>
      </c>
      <c r="BK105" s="175">
        <f>SUM(BK106:BK114)</f>
        <v>0</v>
      </c>
    </row>
    <row r="106" spans="1:65" s="2" customFormat="1" ht="16.5" customHeight="1">
      <c r="A106" s="34"/>
      <c r="B106" s="35"/>
      <c r="C106" s="178" t="s">
        <v>197</v>
      </c>
      <c r="D106" s="178" t="s">
        <v>154</v>
      </c>
      <c r="E106" s="179" t="s">
        <v>605</v>
      </c>
      <c r="F106" s="180" t="s">
        <v>606</v>
      </c>
      <c r="G106" s="181" t="s">
        <v>188</v>
      </c>
      <c r="H106" s="182">
        <v>120</v>
      </c>
      <c r="I106" s="183"/>
      <c r="J106" s="184">
        <f>ROUND(I106*H106,2)</f>
        <v>0</v>
      </c>
      <c r="K106" s="180" t="s">
        <v>158</v>
      </c>
      <c r="L106" s="39"/>
      <c r="M106" s="185" t="s">
        <v>19</v>
      </c>
      <c r="N106" s="186" t="s">
        <v>43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585</v>
      </c>
      <c r="AT106" s="189" t="s">
        <v>154</v>
      </c>
      <c r="AU106" s="189" t="s">
        <v>81</v>
      </c>
      <c r="AY106" s="17" t="s">
        <v>152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585</v>
      </c>
      <c r="BM106" s="189" t="s">
        <v>1085</v>
      </c>
    </row>
    <row r="107" spans="1:65" s="2" customFormat="1" ht="11.25">
      <c r="A107" s="34"/>
      <c r="B107" s="35"/>
      <c r="C107" s="36"/>
      <c r="D107" s="191" t="s">
        <v>161</v>
      </c>
      <c r="E107" s="36"/>
      <c r="F107" s="192" t="s">
        <v>606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161</v>
      </c>
      <c r="AU107" s="17" t="s">
        <v>81</v>
      </c>
    </row>
    <row r="108" spans="1:65" s="2" customFormat="1" ht="19.5">
      <c r="A108" s="34"/>
      <c r="B108" s="35"/>
      <c r="C108" s="36"/>
      <c r="D108" s="191" t="s">
        <v>163</v>
      </c>
      <c r="E108" s="36"/>
      <c r="F108" s="196" t="s">
        <v>1086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163</v>
      </c>
      <c r="AU108" s="17" t="s">
        <v>81</v>
      </c>
    </row>
    <row r="109" spans="1:65" s="2" customFormat="1" ht="16.5" customHeight="1">
      <c r="A109" s="34"/>
      <c r="B109" s="35"/>
      <c r="C109" s="178" t="s">
        <v>204</v>
      </c>
      <c r="D109" s="178" t="s">
        <v>154</v>
      </c>
      <c r="E109" s="179" t="s">
        <v>609</v>
      </c>
      <c r="F109" s="180" t="s">
        <v>610</v>
      </c>
      <c r="G109" s="181" t="s">
        <v>584</v>
      </c>
      <c r="H109" s="182">
        <v>1</v>
      </c>
      <c r="I109" s="183"/>
      <c r="J109" s="184">
        <f>ROUND(I109*H109,2)</f>
        <v>0</v>
      </c>
      <c r="K109" s="180" t="s">
        <v>158</v>
      </c>
      <c r="L109" s="39"/>
      <c r="M109" s="185" t="s">
        <v>19</v>
      </c>
      <c r="N109" s="186" t="s">
        <v>43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585</v>
      </c>
      <c r="AT109" s="189" t="s">
        <v>154</v>
      </c>
      <c r="AU109" s="189" t="s">
        <v>81</v>
      </c>
      <c r="AY109" s="17" t="s">
        <v>152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585</v>
      </c>
      <c r="BM109" s="189" t="s">
        <v>611</v>
      </c>
    </row>
    <row r="110" spans="1:65" s="2" customFormat="1" ht="11.25">
      <c r="A110" s="34"/>
      <c r="B110" s="35"/>
      <c r="C110" s="36"/>
      <c r="D110" s="191" t="s">
        <v>161</v>
      </c>
      <c r="E110" s="36"/>
      <c r="F110" s="192" t="s">
        <v>610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161</v>
      </c>
      <c r="AU110" s="17" t="s">
        <v>81</v>
      </c>
    </row>
    <row r="111" spans="1:65" s="2" customFormat="1" ht="16.5" customHeight="1">
      <c r="A111" s="34"/>
      <c r="B111" s="35"/>
      <c r="C111" s="178" t="s">
        <v>209</v>
      </c>
      <c r="D111" s="178" t="s">
        <v>154</v>
      </c>
      <c r="E111" s="179" t="s">
        <v>612</v>
      </c>
      <c r="F111" s="180" t="s">
        <v>613</v>
      </c>
      <c r="G111" s="181" t="s">
        <v>584</v>
      </c>
      <c r="H111" s="182">
        <v>1</v>
      </c>
      <c r="I111" s="183"/>
      <c r="J111" s="184">
        <f>ROUND(I111*H111,2)</f>
        <v>0</v>
      </c>
      <c r="K111" s="180" t="s">
        <v>158</v>
      </c>
      <c r="L111" s="39"/>
      <c r="M111" s="185" t="s">
        <v>19</v>
      </c>
      <c r="N111" s="186" t="s">
        <v>43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585</v>
      </c>
      <c r="AT111" s="189" t="s">
        <v>154</v>
      </c>
      <c r="AU111" s="189" t="s">
        <v>81</v>
      </c>
      <c r="AY111" s="17" t="s">
        <v>152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79</v>
      </c>
      <c r="BK111" s="190">
        <f>ROUND(I111*H111,2)</f>
        <v>0</v>
      </c>
      <c r="BL111" s="17" t="s">
        <v>585</v>
      </c>
      <c r="BM111" s="189" t="s">
        <v>614</v>
      </c>
    </row>
    <row r="112" spans="1:65" s="2" customFormat="1" ht="11.25">
      <c r="A112" s="34"/>
      <c r="B112" s="35"/>
      <c r="C112" s="36"/>
      <c r="D112" s="191" t="s">
        <v>161</v>
      </c>
      <c r="E112" s="36"/>
      <c r="F112" s="192" t="s">
        <v>613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81</v>
      </c>
    </row>
    <row r="113" spans="1:65" s="2" customFormat="1" ht="16.5" customHeight="1">
      <c r="A113" s="34"/>
      <c r="B113" s="35"/>
      <c r="C113" s="178" t="s">
        <v>214</v>
      </c>
      <c r="D113" s="178" t="s">
        <v>154</v>
      </c>
      <c r="E113" s="179" t="s">
        <v>615</v>
      </c>
      <c r="F113" s="180" t="s">
        <v>616</v>
      </c>
      <c r="G113" s="181" t="s">
        <v>584</v>
      </c>
      <c r="H113" s="182">
        <v>1</v>
      </c>
      <c r="I113" s="183"/>
      <c r="J113" s="184">
        <f>ROUND(I113*H113,2)</f>
        <v>0</v>
      </c>
      <c r="K113" s="180" t="s">
        <v>158</v>
      </c>
      <c r="L113" s="39"/>
      <c r="M113" s="185" t="s">
        <v>19</v>
      </c>
      <c r="N113" s="186" t="s">
        <v>43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585</v>
      </c>
      <c r="AT113" s="189" t="s">
        <v>154</v>
      </c>
      <c r="AU113" s="189" t="s">
        <v>81</v>
      </c>
      <c r="AY113" s="17" t="s">
        <v>152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79</v>
      </c>
      <c r="BK113" s="190">
        <f>ROUND(I113*H113,2)</f>
        <v>0</v>
      </c>
      <c r="BL113" s="17" t="s">
        <v>585</v>
      </c>
      <c r="BM113" s="189" t="s">
        <v>617</v>
      </c>
    </row>
    <row r="114" spans="1:65" s="2" customFormat="1" ht="11.25">
      <c r="A114" s="34"/>
      <c r="B114" s="35"/>
      <c r="C114" s="36"/>
      <c r="D114" s="191" t="s">
        <v>161</v>
      </c>
      <c r="E114" s="36"/>
      <c r="F114" s="192" t="s">
        <v>616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161</v>
      </c>
      <c r="AU114" s="17" t="s">
        <v>81</v>
      </c>
    </row>
    <row r="115" spans="1:65" s="12" customFormat="1" ht="22.9" customHeight="1">
      <c r="B115" s="162"/>
      <c r="C115" s="163"/>
      <c r="D115" s="164" t="s">
        <v>71</v>
      </c>
      <c r="E115" s="176" t="s">
        <v>1087</v>
      </c>
      <c r="F115" s="176" t="s">
        <v>1088</v>
      </c>
      <c r="G115" s="163"/>
      <c r="H115" s="163"/>
      <c r="I115" s="166"/>
      <c r="J115" s="177">
        <f>BK115</f>
        <v>0</v>
      </c>
      <c r="K115" s="163"/>
      <c r="L115" s="168"/>
      <c r="M115" s="169"/>
      <c r="N115" s="170"/>
      <c r="O115" s="170"/>
      <c r="P115" s="171">
        <f>SUM(P116:P117)</f>
        <v>0</v>
      </c>
      <c r="Q115" s="170"/>
      <c r="R115" s="171">
        <f>SUM(R116:R117)</f>
        <v>0</v>
      </c>
      <c r="S115" s="170"/>
      <c r="T115" s="172">
        <f>SUM(T116:T117)</f>
        <v>0</v>
      </c>
      <c r="AR115" s="173" t="s">
        <v>185</v>
      </c>
      <c r="AT115" s="174" t="s">
        <v>71</v>
      </c>
      <c r="AU115" s="174" t="s">
        <v>79</v>
      </c>
      <c r="AY115" s="173" t="s">
        <v>152</v>
      </c>
      <c r="BK115" s="175">
        <f>SUM(BK116:BK117)</f>
        <v>0</v>
      </c>
    </row>
    <row r="116" spans="1:65" s="2" customFormat="1" ht="21.75" customHeight="1">
      <c r="A116" s="34"/>
      <c r="B116" s="35"/>
      <c r="C116" s="178" t="s">
        <v>223</v>
      </c>
      <c r="D116" s="178" t="s">
        <v>154</v>
      </c>
      <c r="E116" s="179" t="s">
        <v>1089</v>
      </c>
      <c r="F116" s="180" t="s">
        <v>1090</v>
      </c>
      <c r="G116" s="181" t="s">
        <v>584</v>
      </c>
      <c r="H116" s="182">
        <v>1</v>
      </c>
      <c r="I116" s="183"/>
      <c r="J116" s="184">
        <f>ROUND(I116*H116,2)</f>
        <v>0</v>
      </c>
      <c r="K116" s="180" t="s">
        <v>158</v>
      </c>
      <c r="L116" s="39"/>
      <c r="M116" s="185" t="s">
        <v>19</v>
      </c>
      <c r="N116" s="186" t="s">
        <v>43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585</v>
      </c>
      <c r="AT116" s="189" t="s">
        <v>154</v>
      </c>
      <c r="AU116" s="189" t="s">
        <v>81</v>
      </c>
      <c r="AY116" s="17" t="s">
        <v>152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79</v>
      </c>
      <c r="BK116" s="190">
        <f>ROUND(I116*H116,2)</f>
        <v>0</v>
      </c>
      <c r="BL116" s="17" t="s">
        <v>585</v>
      </c>
      <c r="BM116" s="189" t="s">
        <v>1091</v>
      </c>
    </row>
    <row r="117" spans="1:65" s="2" customFormat="1" ht="11.25">
      <c r="A117" s="34"/>
      <c r="B117" s="35"/>
      <c r="C117" s="36"/>
      <c r="D117" s="191" t="s">
        <v>161</v>
      </c>
      <c r="E117" s="36"/>
      <c r="F117" s="192" t="s">
        <v>1090</v>
      </c>
      <c r="G117" s="36"/>
      <c r="H117" s="36"/>
      <c r="I117" s="193"/>
      <c r="J117" s="36"/>
      <c r="K117" s="36"/>
      <c r="L117" s="39"/>
      <c r="M117" s="229"/>
      <c r="N117" s="230"/>
      <c r="O117" s="231"/>
      <c r="P117" s="231"/>
      <c r="Q117" s="231"/>
      <c r="R117" s="231"/>
      <c r="S117" s="231"/>
      <c r="T117" s="232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161</v>
      </c>
      <c r="AU117" s="17" t="s">
        <v>81</v>
      </c>
    </row>
    <row r="118" spans="1:65" s="2" customFormat="1" ht="6.95" customHeight="1">
      <c r="A118" s="34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9"/>
      <c r="M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</sheetData>
  <sheetProtection algorithmName="SHA-512" hashValue="PaY7bHV7HdB16c8+fMpLgtTQ8/D9hPs8sZUxlsgiG8lkDCR+1KRkCIfDjxI8dlSwaLSXlZahGkm6c0I3v11HLg==" saltValue="E6hG7kPCjFl2fKpueEQiYsrLcA52zXxe2eSfulU2PIzYG5/mARZ5PYbfciyZ8PAzQCwEJ4LvEKowaWupVzm4Bg==" spinCount="100000" sheet="1" objects="1" scenarios="1" formatColumns="0" formatRows="0" autoFilter="0"/>
  <autoFilter ref="C88:K117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18</vt:i4>
      </vt:variant>
    </vt:vector>
  </HeadingPairs>
  <TitlesOfParts>
    <vt:vector size="28" baseType="lpstr">
      <vt:lpstr>Rekapitulace zakázky</vt:lpstr>
      <vt:lpstr>2021-01.1 - SO 01 -  P 49...</vt:lpstr>
      <vt:lpstr>2021-01.2 - SO 01 - VRN1</vt:lpstr>
      <vt:lpstr>2021-02.1 - SO 02 -  M 55...</vt:lpstr>
      <vt:lpstr>2021-02.2 - SO 02 - VRN1</vt:lpstr>
      <vt:lpstr>2021-03.1 - SO 03 -  M 58...</vt:lpstr>
      <vt:lpstr>2021-03.2 - SO 03 - VRN1</vt:lpstr>
      <vt:lpstr>2021-04.1 - SO 04 -  M 62...</vt:lpstr>
      <vt:lpstr>2021-04.2 - SO 04 - VRN1</vt:lpstr>
      <vt:lpstr>Pokyny pro vyplnění</vt:lpstr>
      <vt:lpstr>'2021-01.1 - SO 01 -  P 49...'!Názvy_tisku</vt:lpstr>
      <vt:lpstr>'2021-01.2 - SO 01 - VRN1'!Názvy_tisku</vt:lpstr>
      <vt:lpstr>'2021-02.1 - SO 02 -  M 55...'!Názvy_tisku</vt:lpstr>
      <vt:lpstr>'2021-02.2 - SO 02 - VRN1'!Názvy_tisku</vt:lpstr>
      <vt:lpstr>'2021-03.1 - SO 03 -  M 58...'!Názvy_tisku</vt:lpstr>
      <vt:lpstr>'2021-03.2 - SO 03 - VRN1'!Názvy_tisku</vt:lpstr>
      <vt:lpstr>'2021-04.1 - SO 04 -  M 62...'!Názvy_tisku</vt:lpstr>
      <vt:lpstr>'2021-04.2 - SO 04 - VRN1'!Názvy_tisku</vt:lpstr>
      <vt:lpstr>'Rekapitulace zakázky'!Názvy_tisku</vt:lpstr>
      <vt:lpstr>'2021-01.1 - SO 01 -  P 49...'!Oblast_tisku</vt:lpstr>
      <vt:lpstr>'2021-01.2 - SO 01 - VRN1'!Oblast_tisku</vt:lpstr>
      <vt:lpstr>'2021-02.1 - SO 02 -  M 55...'!Oblast_tisku</vt:lpstr>
      <vt:lpstr>'2021-02.2 - SO 02 - VRN1'!Oblast_tisku</vt:lpstr>
      <vt:lpstr>'2021-03.1 - SO 03 -  M 58...'!Oblast_tisku</vt:lpstr>
      <vt:lpstr>'2021-03.2 - SO 03 - VRN1'!Oblast_tisku</vt:lpstr>
      <vt:lpstr>'2021-04.1 - SO 04 -  M 62...'!Oblast_tisku</vt:lpstr>
      <vt:lpstr>'2021-04.2 - SO 04 - VRN1'!Oblast_tisku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Löwová Monika, Bc.</cp:lastModifiedBy>
  <dcterms:created xsi:type="dcterms:W3CDTF">2021-04-19T06:30:22Z</dcterms:created>
  <dcterms:modified xsi:type="dcterms:W3CDTF">2021-04-30T08:00:17Z</dcterms:modified>
</cp:coreProperties>
</file>